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  <sheet name="Messreihe 2" sheetId="2" r:id="rId2"/>
    <sheet name="Kraftstoffverbrauch" sheetId="3" r:id="rId3"/>
    <sheet name="Diagramm2" sheetId="4" r:id="rId4"/>
    <sheet name="Tabelle2" sheetId="5" r:id="rId5"/>
  </sheets>
  <definedNames>
    <definedName name="_xlnm.Print_Area" localSheetId="0">'Tabelle1'!$A$1:$R$34</definedName>
    <definedName name="_xlnm.Print_Area" localSheetId="4">'Tabelle2'!$A$1:$P$34</definedName>
  </definedNames>
  <calcPr fullCalcOnLoad="1"/>
</workbook>
</file>

<file path=xl/sharedStrings.xml><?xml version="1.0" encoding="utf-8"?>
<sst xmlns="http://schemas.openxmlformats.org/spreadsheetml/2006/main" count="74" uniqueCount="40">
  <si>
    <t>Meß-und Rechenwerte der Meßreihe n=3600/min</t>
  </si>
  <si>
    <t>Motor: Renault 800 Otto 4 Zyl.Reihe</t>
  </si>
  <si>
    <t>Bremse: Zöllner-Wirbelstrombremse Typ 2-220</t>
  </si>
  <si>
    <t>Taktzahl:a=4</t>
  </si>
  <si>
    <t>Luftdruck: b=1012mbar</t>
  </si>
  <si>
    <t>Raumtemperatur: 23°C</t>
  </si>
  <si>
    <t>R=288J/kg*K</t>
  </si>
  <si>
    <t>Lmin=14,5 kg-L/kg-K</t>
  </si>
  <si>
    <t xml:space="preserve">Meßpunkte </t>
  </si>
  <si>
    <t>Meßwerte:</t>
  </si>
  <si>
    <t>F in N</t>
  </si>
  <si>
    <t>UK</t>
  </si>
  <si>
    <t>tk in s</t>
  </si>
  <si>
    <r>
      <t>J</t>
    </r>
    <r>
      <rPr>
        <sz val="12"/>
        <rFont val="Arial"/>
        <family val="0"/>
      </rPr>
      <t>AS in °C</t>
    </r>
  </si>
  <si>
    <r>
      <t>J</t>
    </r>
    <r>
      <rPr>
        <sz val="12"/>
        <rFont val="Arial"/>
        <family val="0"/>
      </rPr>
      <t>K in °C</t>
    </r>
  </si>
  <si>
    <r>
      <t>J</t>
    </r>
    <r>
      <rPr>
        <sz val="12"/>
        <rFont val="Arial"/>
        <family val="0"/>
      </rPr>
      <t>KW in °C</t>
    </r>
  </si>
  <si>
    <r>
      <t>J</t>
    </r>
    <r>
      <rPr>
        <sz val="12"/>
        <rFont val="Arial"/>
        <family val="0"/>
      </rPr>
      <t>A1 in °C</t>
    </r>
  </si>
  <si>
    <t>Rechenwerte:</t>
  </si>
  <si>
    <t>n in 1/s</t>
  </si>
  <si>
    <r>
      <t>J</t>
    </r>
    <r>
      <rPr>
        <sz val="12"/>
        <rFont val="Arial"/>
        <family val="0"/>
      </rPr>
      <t>L in K</t>
    </r>
  </si>
  <si>
    <t>Pe in kW</t>
  </si>
  <si>
    <t>Md in Nm</t>
  </si>
  <si>
    <t>B in kg/h</t>
  </si>
  <si>
    <t>be in g/kWh</t>
  </si>
  <si>
    <r>
      <t>h</t>
    </r>
    <r>
      <rPr>
        <sz val="12"/>
        <rFont val="Arial"/>
        <family val="0"/>
      </rPr>
      <t>w in %</t>
    </r>
  </si>
  <si>
    <r>
      <t>h</t>
    </r>
    <r>
      <rPr>
        <sz val="12"/>
        <rFont val="Arial"/>
        <family val="0"/>
      </rPr>
      <t>L in %</t>
    </r>
  </si>
  <si>
    <t>l</t>
  </si>
  <si>
    <r>
      <t>Gesamthubvolumen: VH=0,845dm</t>
    </r>
    <r>
      <rPr>
        <vertAlign val="superscript"/>
        <sz val="9"/>
        <rFont val="Arial"/>
        <family val="2"/>
      </rPr>
      <t>3</t>
    </r>
  </si>
  <si>
    <r>
      <t>Kraftstoffdichte ρK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 xml:space="preserve"> =0,755g/cm3</t>
    </r>
  </si>
  <si>
    <r>
      <t>Unterer Kraftstoffheizwert Hu=4,2*10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kJ/kg</t>
    </r>
  </si>
  <si>
    <r>
      <t>Kraftstoffmeßvolumen VK=50cm</t>
    </r>
    <r>
      <rPr>
        <vertAlign val="superscript"/>
        <sz val="9"/>
        <rFont val="Arial"/>
        <family val="2"/>
      </rPr>
      <t>3</t>
    </r>
  </si>
  <si>
    <r>
      <t>Verbrennungsluftvolumen VL=1m</t>
    </r>
    <r>
      <rPr>
        <vertAlign val="superscript"/>
        <sz val="9"/>
        <rFont val="Arial"/>
        <family val="2"/>
      </rPr>
      <t>3</t>
    </r>
  </si>
  <si>
    <r>
      <t>J</t>
    </r>
    <r>
      <rPr>
        <sz val="12"/>
        <rFont val="Arial"/>
        <family val="2"/>
      </rPr>
      <t>L in °C</t>
    </r>
  </si>
  <si>
    <r>
      <t>J</t>
    </r>
    <r>
      <rPr>
        <sz val="12"/>
        <rFont val="Arial"/>
        <family val="2"/>
      </rPr>
      <t>Ö</t>
    </r>
    <r>
      <rPr>
        <sz val="12"/>
        <rFont val="Arial"/>
        <family val="0"/>
      </rPr>
      <t>L in °C</t>
    </r>
  </si>
  <si>
    <r>
      <t xml:space="preserve"> ρ</t>
    </r>
    <r>
      <rPr>
        <vertAlign val="subscript"/>
        <sz val="12"/>
        <rFont val="Arial"/>
        <family val="2"/>
      </rPr>
      <t>L</t>
    </r>
  </si>
  <si>
    <r>
      <t>p</t>
    </r>
    <r>
      <rPr>
        <vertAlign val="subscript"/>
        <sz val="12"/>
        <rFont val="Arial"/>
        <family val="2"/>
      </rPr>
      <t>me</t>
    </r>
    <r>
      <rPr>
        <sz val="12"/>
        <rFont val="Arial"/>
        <family val="0"/>
      </rPr>
      <t xml:space="preserve"> in N/cm</t>
    </r>
    <r>
      <rPr>
        <vertAlign val="superscript"/>
        <sz val="12"/>
        <rFont val="Arial"/>
        <family val="2"/>
      </rPr>
      <t>2</t>
    </r>
  </si>
  <si>
    <r>
      <t>bH in g/m</t>
    </r>
    <r>
      <rPr>
        <vertAlign val="superscript"/>
        <sz val="12"/>
        <rFont val="Arial"/>
        <family val="2"/>
      </rPr>
      <t>3</t>
    </r>
  </si>
  <si>
    <t>Meß-und Rechenwerte der Meßreihe D=35%</t>
  </si>
  <si>
    <t xml:space="preserve">R=288J/kg*Kn </t>
  </si>
  <si>
    <r>
      <t>pme in N/cm</t>
    </r>
    <r>
      <rPr>
        <sz val="8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</si>
</sst>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_ ;[Red]\-0.00\ "/>
    <numFmt numFmtId="178" formatCode="h:mm"/>
    <numFmt numFmtId="179" formatCode="0.000"/>
  </numFmts>
  <fonts count="24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vertAlign val="subscript"/>
      <sz val="12"/>
      <name val="Arial"/>
      <family val="2"/>
    </font>
    <font>
      <sz val="12"/>
      <name val="Symbol"/>
      <family val="1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2"/>
      <color indexed="10"/>
      <name val="Arial"/>
      <family val="0"/>
    </font>
    <font>
      <vertAlign val="superscript"/>
      <sz val="12"/>
      <name val="Arial"/>
      <family val="2"/>
    </font>
    <font>
      <sz val="8"/>
      <name val="Arial"/>
      <family val="0"/>
    </font>
    <font>
      <b/>
      <sz val="15.25"/>
      <name val="Arial"/>
      <family val="2"/>
    </font>
    <font>
      <sz val="10.75"/>
      <name val="Arial"/>
      <family val="0"/>
    </font>
    <font>
      <sz val="15"/>
      <name val="Symbol"/>
      <family val="1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Renault 800-01/05 Motor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 konstanter Drosselklappenstellung : D = 35%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915"/>
          <c:w val="0.742"/>
          <c:h val="0.85375"/>
        </c:manualLayout>
      </c:layout>
      <c:scatterChart>
        <c:scatterStyle val="smoothMarker"/>
        <c:varyColors val="0"/>
        <c:ser>
          <c:idx val="3"/>
          <c:order val="3"/>
          <c:tx>
            <c:v>Abgastemperatur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Tabelle1!$B$20:$R$20</c:f>
              <c:numCache>
                <c:ptCount val="17"/>
                <c:pt idx="0">
                  <c:v>592</c:v>
                </c:pt>
                <c:pt idx="1">
                  <c:v>614</c:v>
                </c:pt>
                <c:pt idx="2">
                  <c:v>631</c:v>
                </c:pt>
                <c:pt idx="3">
                  <c:v>642</c:v>
                </c:pt>
                <c:pt idx="4">
                  <c:v>652</c:v>
                </c:pt>
                <c:pt idx="5">
                  <c:v>667</c:v>
                </c:pt>
                <c:pt idx="6">
                  <c:v>682</c:v>
                </c:pt>
                <c:pt idx="7">
                  <c:v>692</c:v>
                </c:pt>
                <c:pt idx="8">
                  <c:v>702</c:v>
                </c:pt>
                <c:pt idx="9">
                  <c:v>702</c:v>
                </c:pt>
                <c:pt idx="10">
                  <c:v>702</c:v>
                </c:pt>
                <c:pt idx="11">
                  <c:v>705</c:v>
                </c:pt>
                <c:pt idx="12">
                  <c:v>715</c:v>
                </c:pt>
                <c:pt idx="13">
                  <c:v>736</c:v>
                </c:pt>
                <c:pt idx="14">
                  <c:v>733</c:v>
                </c:pt>
                <c:pt idx="15">
                  <c:v>736</c:v>
                </c:pt>
                <c:pt idx="16">
                  <c:v>741</c:v>
                </c:pt>
              </c:numCache>
            </c:numRef>
          </c:yVal>
          <c:smooth val="1"/>
        </c:ser>
        <c:axId val="19412484"/>
        <c:axId val="40494629"/>
      </c:scatterChart>
      <c:scatterChart>
        <c:scatterStyle val="lineMarker"/>
        <c:varyColors val="0"/>
        <c:ser>
          <c:idx val="0"/>
          <c:order val="0"/>
          <c:tx>
            <c:v>eff. Leistung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Tabelle1!$B$26:$R$26</c:f>
              <c:numCache>
                <c:ptCount val="17"/>
                <c:pt idx="0">
                  <c:v>7.507039220956764</c:v>
                </c:pt>
                <c:pt idx="1">
                  <c:v>7.883478163754322</c:v>
                </c:pt>
                <c:pt idx="2">
                  <c:v>8.14350798372768</c:v>
                </c:pt>
                <c:pt idx="3">
                  <c:v>8.213688449561202</c:v>
                </c:pt>
                <c:pt idx="4">
                  <c:v>8.188936805797143</c:v>
                </c:pt>
                <c:pt idx="5">
                  <c:v>8.170299186522131</c:v>
                </c:pt>
                <c:pt idx="6">
                  <c:v>8.039422713173252</c:v>
                </c:pt>
                <c:pt idx="7">
                  <c:v>7.793247027947348</c:v>
                </c:pt>
                <c:pt idx="8">
                  <c:v>7.631426356431283</c:v>
                </c:pt>
                <c:pt idx="9">
                  <c:v>7.443065763157722</c:v>
                </c:pt>
                <c:pt idx="10">
                  <c:v>7.122648224897786</c:v>
                </c:pt>
                <c:pt idx="11">
                  <c:v>6.403741835604443</c:v>
                </c:pt>
                <c:pt idx="12">
                  <c:v>5.936279913718904</c:v>
                </c:pt>
                <c:pt idx="13">
                  <c:v>5.430025503518329</c:v>
                </c:pt>
                <c:pt idx="14">
                  <c:v>4.956870071439981</c:v>
                </c:pt>
                <c:pt idx="15">
                  <c:v>4.274431826698842</c:v>
                </c:pt>
                <c:pt idx="16">
                  <c:v>3.709232564228668</c:v>
                </c:pt>
              </c:numCache>
            </c:numRef>
          </c:yVal>
          <c:smooth val="1"/>
        </c:ser>
        <c:ser>
          <c:idx val="1"/>
          <c:order val="1"/>
          <c:tx>
            <c:v>Drehmoment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Tabelle1!$B$27:$R$27</c:f>
              <c:numCache>
                <c:ptCount val="17"/>
                <c:pt idx="0">
                  <c:v>40.0368</c:v>
                </c:pt>
                <c:pt idx="1">
                  <c:v>37.2272</c:v>
                </c:pt>
                <c:pt idx="2">
                  <c:v>35.120000000000005</c:v>
                </c:pt>
                <c:pt idx="3">
                  <c:v>32.3104</c:v>
                </c:pt>
                <c:pt idx="4">
                  <c:v>29.852</c:v>
                </c:pt>
                <c:pt idx="5">
                  <c:v>27.3936</c:v>
                </c:pt>
                <c:pt idx="6">
                  <c:v>24.935200000000002</c:v>
                </c:pt>
                <c:pt idx="7">
                  <c:v>23.1792</c:v>
                </c:pt>
                <c:pt idx="8">
                  <c:v>21.072</c:v>
                </c:pt>
                <c:pt idx="9">
                  <c:v>19.316</c:v>
                </c:pt>
                <c:pt idx="10">
                  <c:v>17.560000000000002</c:v>
                </c:pt>
                <c:pt idx="11">
                  <c:v>15.101600000000001</c:v>
                </c:pt>
                <c:pt idx="12">
                  <c:v>13.345600000000001</c:v>
                </c:pt>
                <c:pt idx="13">
                  <c:v>11.5896</c:v>
                </c:pt>
                <c:pt idx="14">
                  <c:v>10.184800000000001</c:v>
                </c:pt>
                <c:pt idx="15">
                  <c:v>8.4288</c:v>
                </c:pt>
                <c:pt idx="16">
                  <c:v>7.024</c:v>
                </c:pt>
              </c:numCache>
            </c:numRef>
          </c:yVal>
          <c:smooth val="1"/>
        </c:ser>
        <c:ser>
          <c:idx val="2"/>
          <c:order val="2"/>
          <c:tx>
            <c:v>Wirkungsgrad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Tabelle1!$B$32:$R$32</c:f>
              <c:numCache>
                <c:ptCount val="17"/>
                <c:pt idx="0">
                  <c:v>27.277442187450472</c:v>
                </c:pt>
                <c:pt idx="1">
                  <c:v>27.1376184638703</c:v>
                </c:pt>
                <c:pt idx="2">
                  <c:v>27.669342483118843</c:v>
                </c:pt>
                <c:pt idx="3">
                  <c:v>26.232280953848168</c:v>
                </c:pt>
                <c:pt idx="4">
                  <c:v>25.10918979784806</c:v>
                </c:pt>
                <c:pt idx="5">
                  <c:v>25.104125759569506</c:v>
                </c:pt>
                <c:pt idx="6">
                  <c:v>24.18950417937002</c:v>
                </c:pt>
                <c:pt idx="7">
                  <c:v>23.349436496049293</c:v>
                </c:pt>
                <c:pt idx="8">
                  <c:v>22.67001136034282</c:v>
                </c:pt>
                <c:pt idx="9">
                  <c:v>21.446202109691402</c:v>
                </c:pt>
                <c:pt idx="10">
                  <c:v>19.43324689396476</c:v>
                </c:pt>
                <c:pt idx="11">
                  <c:v>18.04330905423066</c:v>
                </c:pt>
                <c:pt idx="12">
                  <c:v>17.63438796323714</c:v>
                </c:pt>
                <c:pt idx="13">
                  <c:v>15.230517125951838</c:v>
                </c:pt>
                <c:pt idx="14">
                  <c:v>13.682187422282855</c:v>
                </c:pt>
                <c:pt idx="15">
                  <c:v>11.88023380149611</c:v>
                </c:pt>
                <c:pt idx="16">
                  <c:v>10.167463521503965</c:v>
                </c:pt>
              </c:numCache>
            </c:numRef>
          </c:yVal>
          <c:smooth val="1"/>
        </c:ser>
        <c:axId val="28907342"/>
        <c:axId val="58839487"/>
      </c:scatterChart>
      <c:valAx>
        <c:axId val="19412484"/>
        <c:scaling>
          <c:orientation val="minMax"/>
          <c:max val="9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Drehzahl n in 1/s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0494629"/>
        <c:crosses val="autoZero"/>
        <c:crossBetween val="midCat"/>
        <c:dispUnits/>
        <c:majorUnit val="10"/>
        <c:minorUnit val="5"/>
      </c:valAx>
      <c:valAx>
        <c:axId val="4049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Abgastemperatur a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us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°C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crossBetween val="midCat"/>
        <c:dispUnits/>
        <c:majorUnit val="50"/>
      </c:valAx>
      <c:valAx>
        <c:axId val="28907342"/>
        <c:scaling>
          <c:orientation val="minMax"/>
        </c:scaling>
        <c:axPos val="b"/>
        <c:delete val="1"/>
        <c:majorTickMark val="in"/>
        <c:minorTickMark val="none"/>
        <c:tickLblPos val="nextTo"/>
        <c:crossAx val="58839487"/>
        <c:crosses val="max"/>
        <c:crossBetween val="midCat"/>
        <c:dispUnits/>
      </c:valAx>
      <c:valAx>
        <c:axId val="588394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wirtschaftlicher Wirkungsgrad </a:t>
                </a:r>
                <a:r>
                  <a:rPr lang="en-US" cap="none" sz="1200" b="1" i="0" u="none" baseline="0"/>
                  <a:t>h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%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effektive Motorleistung P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kW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Motordrehmoment M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Nm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8907342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445"/>
          <c:y val="0.09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Kraftstoffverbrauch pro m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Hubvolumen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als  Funktion des mittleren effektiven Drucks 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für Renault 800-01/05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Kraftstoffverbrauch pro m  Hubvolumen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Tabelle2!$D$28:$P$28</c:f>
              <c:numCache>
                <c:ptCount val="13"/>
                <c:pt idx="0">
                  <c:v>10.4</c:v>
                </c:pt>
                <c:pt idx="1">
                  <c:v>15.600000000000001</c:v>
                </c:pt>
                <c:pt idx="2">
                  <c:v>20.8</c:v>
                </c:pt>
                <c:pt idx="3">
                  <c:v>27.560000000000002</c:v>
                </c:pt>
                <c:pt idx="4">
                  <c:v>36.4</c:v>
                </c:pt>
                <c:pt idx="5">
                  <c:v>43.160000000000004</c:v>
                </c:pt>
                <c:pt idx="6">
                  <c:v>47.32</c:v>
                </c:pt>
                <c:pt idx="7">
                  <c:v>53.04</c:v>
                </c:pt>
                <c:pt idx="8">
                  <c:v>59.28</c:v>
                </c:pt>
                <c:pt idx="9">
                  <c:v>65.52</c:v>
                </c:pt>
                <c:pt idx="10">
                  <c:v>70.72</c:v>
                </c:pt>
                <c:pt idx="11">
                  <c:v>75.4</c:v>
                </c:pt>
                <c:pt idx="12">
                  <c:v>79.04</c:v>
                </c:pt>
              </c:numCache>
            </c:numRef>
          </c:xVal>
          <c:yVal>
            <c:numRef>
              <c:f>Tabelle2!$D$31:$P$31</c:f>
              <c:numCache>
                <c:ptCount val="13"/>
                <c:pt idx="0">
                  <c:v>23.17231110456234</c:v>
                </c:pt>
                <c:pt idx="1">
                  <c:v>26.271134283478553</c:v>
                </c:pt>
                <c:pt idx="2">
                  <c:v>28.32501341361914</c:v>
                </c:pt>
                <c:pt idx="3">
                  <c:v>32.01824225422141</c:v>
                </c:pt>
                <c:pt idx="4">
                  <c:v>36.54500490446686</c:v>
                </c:pt>
                <c:pt idx="5">
                  <c:v>39.87477080013772</c:v>
                </c:pt>
                <c:pt idx="6">
                  <c:v>42.76844066952362</c:v>
                </c:pt>
                <c:pt idx="7">
                  <c:v>46.60114225825268</c:v>
                </c:pt>
                <c:pt idx="8">
                  <c:v>50.429188171081194</c:v>
                </c:pt>
                <c:pt idx="9">
                  <c:v>53.70739177637019</c:v>
                </c:pt>
                <c:pt idx="10">
                  <c:v>58.89564747761847</c:v>
                </c:pt>
                <c:pt idx="11">
                  <c:v>64.10613985779938</c:v>
                </c:pt>
                <c:pt idx="12">
                  <c:v>74.72727545554127</c:v>
                </c:pt>
              </c:numCache>
            </c:numRef>
          </c:yVal>
          <c:smooth val="1"/>
        </c:ser>
        <c:axId val="59793336"/>
        <c:axId val="1269113"/>
      </c:scatterChart>
      <c:valAx>
        <c:axId val="59793336"/>
        <c:scaling>
          <c:orientation val="minMax"/>
          <c:max val="8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me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N/cm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crossBetween val="midCat"/>
        <c:dispUnits/>
        <c:majorUnit val="10"/>
        <c:minorUnit val="10"/>
      </c:valAx>
      <c:valAx>
        <c:axId val="12691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Spezif. Kraftstoffverbrauch, Luftverhältnis und Abgassammeltemperatur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als Funktion des mittleren effekt. Drucks für Renault 800-01/05 bei n = 3600/min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3"/>
          <c:w val="0.90675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v>Spezifischer Kraftstoffverbrauch, Luftverhältnis und Abgassammeltemperatur als Funktion des mittleren effekt. Drucks für VW 1,5 l Diesel bei n=2.400 1/min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Tabelle2!$C$28:$Q$28</c:f>
              <c:numCache>
                <c:ptCount val="15"/>
                <c:pt idx="0">
                  <c:v>8.32</c:v>
                </c:pt>
                <c:pt idx="1">
                  <c:v>10.4</c:v>
                </c:pt>
                <c:pt idx="2">
                  <c:v>15.600000000000001</c:v>
                </c:pt>
                <c:pt idx="3">
                  <c:v>20.8</c:v>
                </c:pt>
                <c:pt idx="4">
                  <c:v>27.560000000000002</c:v>
                </c:pt>
                <c:pt idx="5">
                  <c:v>36.4</c:v>
                </c:pt>
                <c:pt idx="6">
                  <c:v>43.160000000000004</c:v>
                </c:pt>
                <c:pt idx="7">
                  <c:v>47.32</c:v>
                </c:pt>
                <c:pt idx="8">
                  <c:v>53.04</c:v>
                </c:pt>
                <c:pt idx="9">
                  <c:v>59.28</c:v>
                </c:pt>
                <c:pt idx="10">
                  <c:v>65.52</c:v>
                </c:pt>
                <c:pt idx="11">
                  <c:v>70.72</c:v>
                </c:pt>
                <c:pt idx="12">
                  <c:v>75.4</c:v>
                </c:pt>
                <c:pt idx="13">
                  <c:v>79.04</c:v>
                </c:pt>
              </c:numCache>
            </c:numRef>
          </c:xVal>
          <c:yVal>
            <c:numRef>
              <c:f>Tabelle2!$C$30:$Q$30</c:f>
              <c:numCache>
                <c:ptCount val="15"/>
                <c:pt idx="0">
                  <c:v>1125.071376305518</c:v>
                </c:pt>
                <c:pt idx="1">
                  <c:v>798.6089874273506</c:v>
                </c:pt>
                <c:pt idx="2">
                  <c:v>603.6044154601968</c:v>
                </c:pt>
                <c:pt idx="3">
                  <c:v>488.09568840681555</c:v>
                </c:pt>
                <c:pt idx="4">
                  <c:v>416.40549801279855</c:v>
                </c:pt>
                <c:pt idx="5">
                  <c:v>359.85274753857476</c:v>
                </c:pt>
                <c:pt idx="6">
                  <c:v>331.14251724465856</c:v>
                </c:pt>
                <c:pt idx="7">
                  <c:v>323.9491631483057</c:v>
                </c:pt>
                <c:pt idx="8">
                  <c:v>314.9134636769454</c:v>
                </c:pt>
                <c:pt idx="9">
                  <c:v>304.9102077676707</c:v>
                </c:pt>
                <c:pt idx="10">
                  <c:v>293.8044404940637</c:v>
                </c:pt>
                <c:pt idx="11">
                  <c:v>298.49642268246095</c:v>
                </c:pt>
                <c:pt idx="12">
                  <c:v>304.73789472984845</c:v>
                </c:pt>
                <c:pt idx="13">
                  <c:v>338.8678746090829</c:v>
                </c:pt>
              </c:numCache>
            </c:numRef>
          </c:yVal>
          <c:smooth val="1"/>
        </c:ser>
        <c:ser>
          <c:idx val="1"/>
          <c:order val="1"/>
          <c:tx>
            <c:v>Abgassammeltemperatur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Tabelle2!$C$28:$Q$28</c:f>
              <c:numCache>
                <c:ptCount val="15"/>
                <c:pt idx="0">
                  <c:v>8.32</c:v>
                </c:pt>
                <c:pt idx="1">
                  <c:v>10.4</c:v>
                </c:pt>
                <c:pt idx="2">
                  <c:v>15.600000000000001</c:v>
                </c:pt>
                <c:pt idx="3">
                  <c:v>20.8</c:v>
                </c:pt>
                <c:pt idx="4">
                  <c:v>27.560000000000002</c:v>
                </c:pt>
                <c:pt idx="5">
                  <c:v>36.4</c:v>
                </c:pt>
                <c:pt idx="6">
                  <c:v>43.160000000000004</c:v>
                </c:pt>
                <c:pt idx="7">
                  <c:v>47.32</c:v>
                </c:pt>
                <c:pt idx="8">
                  <c:v>53.04</c:v>
                </c:pt>
                <c:pt idx="9">
                  <c:v>59.28</c:v>
                </c:pt>
                <c:pt idx="10">
                  <c:v>65.52</c:v>
                </c:pt>
                <c:pt idx="11">
                  <c:v>70.72</c:v>
                </c:pt>
                <c:pt idx="12">
                  <c:v>75.4</c:v>
                </c:pt>
                <c:pt idx="13">
                  <c:v>79.04</c:v>
                </c:pt>
              </c:numCache>
            </c:numRef>
          </c:xVal>
          <c:yVal>
            <c:numRef>
              <c:f>Tabelle2!$C$16:$Q$16</c:f>
              <c:numCache>
                <c:ptCount val="15"/>
                <c:pt idx="0">
                  <c:v>520</c:v>
                </c:pt>
                <c:pt idx="1">
                  <c:v>512</c:v>
                </c:pt>
                <c:pt idx="2">
                  <c:v>527</c:v>
                </c:pt>
                <c:pt idx="3">
                  <c:v>559</c:v>
                </c:pt>
                <c:pt idx="4">
                  <c:v>581</c:v>
                </c:pt>
                <c:pt idx="5">
                  <c:v>610</c:v>
                </c:pt>
                <c:pt idx="6">
                  <c:v>639</c:v>
                </c:pt>
                <c:pt idx="7">
                  <c:v>656</c:v>
                </c:pt>
                <c:pt idx="8">
                  <c:v>676</c:v>
                </c:pt>
                <c:pt idx="9">
                  <c:v>689</c:v>
                </c:pt>
                <c:pt idx="10">
                  <c:v>703</c:v>
                </c:pt>
                <c:pt idx="11">
                  <c:v>709</c:v>
                </c:pt>
                <c:pt idx="12">
                  <c:v>706</c:v>
                </c:pt>
                <c:pt idx="13">
                  <c:v>684</c:v>
                </c:pt>
              </c:numCache>
            </c:numRef>
          </c:yVal>
          <c:smooth val="1"/>
        </c:ser>
        <c:axId val="11422018"/>
        <c:axId val="35689299"/>
      </c:scatterChart>
      <c:scatterChart>
        <c:scatterStyle val="lineMarker"/>
        <c:varyColors val="0"/>
        <c:ser>
          <c:idx val="2"/>
          <c:order val="2"/>
          <c:tx>
            <c:v>Lambda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Tabelle2!$C$28:$Q$28</c:f>
              <c:numCache>
                <c:ptCount val="15"/>
                <c:pt idx="0">
                  <c:v>8.32</c:v>
                </c:pt>
                <c:pt idx="1">
                  <c:v>10.4</c:v>
                </c:pt>
                <c:pt idx="2">
                  <c:v>15.600000000000001</c:v>
                </c:pt>
                <c:pt idx="3">
                  <c:v>20.8</c:v>
                </c:pt>
                <c:pt idx="4">
                  <c:v>27.560000000000002</c:v>
                </c:pt>
                <c:pt idx="5">
                  <c:v>36.4</c:v>
                </c:pt>
                <c:pt idx="6">
                  <c:v>43.160000000000004</c:v>
                </c:pt>
                <c:pt idx="7">
                  <c:v>47.32</c:v>
                </c:pt>
                <c:pt idx="8">
                  <c:v>53.04</c:v>
                </c:pt>
                <c:pt idx="9">
                  <c:v>59.28</c:v>
                </c:pt>
                <c:pt idx="10">
                  <c:v>65.52</c:v>
                </c:pt>
                <c:pt idx="11">
                  <c:v>70.72</c:v>
                </c:pt>
                <c:pt idx="12">
                  <c:v>75.4</c:v>
                </c:pt>
                <c:pt idx="13">
                  <c:v>79.04</c:v>
                </c:pt>
              </c:numCache>
            </c:numRef>
          </c:xVal>
          <c:yVal>
            <c:numRef>
              <c:f>Tabelle2!$C$34:$P$34</c:f>
              <c:numCache>
                <c:ptCount val="14"/>
                <c:pt idx="0">
                  <c:v>0.6370308821492868</c:v>
                </c:pt>
                <c:pt idx="1">
                  <c:v>0.7517015700092836</c:v>
                </c:pt>
                <c:pt idx="2">
                  <c:v>0.7670221114342427</c:v>
                </c:pt>
                <c:pt idx="3">
                  <c:v>0.8014484502505551</c:v>
                </c:pt>
                <c:pt idx="4">
                  <c:v>0.8192771084337348</c:v>
                </c:pt>
                <c:pt idx="5">
                  <c:v>0.8390650725507393</c:v>
                </c:pt>
                <c:pt idx="6">
                  <c:v>0.8577861894577031</c:v>
                </c:pt>
                <c:pt idx="7">
                  <c:v>0.847528043207312</c:v>
                </c:pt>
                <c:pt idx="8">
                  <c:v>0.8404294060020414</c:v>
                </c:pt>
                <c:pt idx="9">
                  <c:v>0.8419886442321008</c:v>
                </c:pt>
                <c:pt idx="10">
                  <c:v>0.8593864602727641</c:v>
                </c:pt>
                <c:pt idx="11">
                  <c:v>0.834756651125575</c:v>
                </c:pt>
                <c:pt idx="12">
                  <c:v>0.8033667235993783</c:v>
                </c:pt>
                <c:pt idx="13">
                  <c:v>0.730359496735345</c:v>
                </c:pt>
              </c:numCache>
            </c:numRef>
          </c:yVal>
          <c:smooth val="1"/>
        </c:ser>
        <c:axId val="52768236"/>
        <c:axId val="5152077"/>
      </c:scatterChart>
      <c:valAx>
        <c:axId val="1142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me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N/cm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689299"/>
        <c:crosses val="autoZero"/>
        <c:crossBetween val="midCat"/>
        <c:dispUnits/>
      </c:valAx>
      <c:valAx>
        <c:axId val="35689299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g/kWh und </a:t>
                </a:r>
                <a:r>
                  <a:rPr lang="en-US" cap="none" sz="1200" b="1" i="0" u="none" baseline="0"/>
                  <a:t>J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AS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crossBetween val="midCat"/>
        <c:dispUnits/>
      </c:valAx>
      <c:valAx>
        <c:axId val="52768236"/>
        <c:scaling>
          <c:orientation val="minMax"/>
        </c:scaling>
        <c:axPos val="b"/>
        <c:delete val="1"/>
        <c:majorTickMark val="in"/>
        <c:minorTickMark val="none"/>
        <c:tickLblPos val="nextTo"/>
        <c:crossAx val="5152077"/>
        <c:crosses val="max"/>
        <c:crossBetween val="midCat"/>
        <c:dispUnits/>
      </c:valAx>
      <c:valAx>
        <c:axId val="5152077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68236"/>
        <c:crosses val="max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" right="0.3937007874015748" top="0.3937007874015748" bottom="0.5905511811023623" header="0.39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3937007874015748" top="0.3937007874015748" bottom="0.3937007874015748" header="0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31496062992125984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0.308</cdr:y>
    </cdr:from>
    <cdr:to>
      <cdr:x>0.3305</cdr:x>
      <cdr:y>0.32375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3057525" y="2038350"/>
          <a:ext cx="228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0.6085</cdr:y>
    </cdr:from>
    <cdr:to>
      <cdr:x>0.35775</cdr:x>
      <cdr:y>0.678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4038600"/>
          <a:ext cx="6000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0.7405</cdr:y>
    </cdr:from>
    <cdr:to>
      <cdr:x>0.376</cdr:x>
      <cdr:y>0.7775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86125" y="4914900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</cdr:x>
      <cdr:y>0.5185</cdr:y>
    </cdr:from>
    <cdr:to>
      <cdr:x>0.16925</cdr:x>
      <cdr:y>0.5605</cdr:y>
    </cdr:to>
    <cdr:sp>
      <cdr:nvSpPr>
        <cdr:cNvPr id="4" name="TextBox 4"/>
        <cdr:cNvSpPr txBox="1">
          <a:spLocks noChangeArrowheads="1"/>
        </cdr:cNvSpPr>
      </cdr:nvSpPr>
      <cdr:spPr>
        <a:xfrm>
          <a:off x="1390650" y="3438525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0.13925</cdr:x>
      <cdr:y>0.32375</cdr:y>
    </cdr:from>
    <cdr:to>
      <cdr:x>0.189</cdr:x>
      <cdr:y>0.3655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1431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J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A1</a:t>
          </a:r>
        </a:p>
      </cdr:txBody>
    </cdr:sp>
  </cdr:relSizeAnchor>
  <cdr:relSizeAnchor xmlns:cdr="http://schemas.openxmlformats.org/drawingml/2006/chartDrawing">
    <cdr:from>
      <cdr:x>0.1385</cdr:x>
      <cdr:y>0.6355</cdr:y>
    </cdr:from>
    <cdr:to>
      <cdr:x>0.189</cdr:x>
      <cdr:y>0.678</cdr:y>
    </cdr:to>
    <cdr:sp>
      <cdr:nvSpPr>
        <cdr:cNvPr id="6" name="TextBox 6"/>
        <cdr:cNvSpPr txBox="1">
          <a:spLocks noChangeArrowheads="1"/>
        </cdr:cNvSpPr>
      </cdr:nvSpPr>
      <cdr:spPr>
        <a:xfrm>
          <a:off x="1371600" y="4219575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0.13925</cdr:x>
      <cdr:y>0.77825</cdr:y>
    </cdr:from>
    <cdr:to>
      <cdr:x>0.1895</cdr:x>
      <cdr:y>0.821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5172075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648450"/>
    <xdr:graphicFrame>
      <xdr:nvGraphicFramePr>
        <xdr:cNvPr id="1" name="Shape 1025"/>
        <xdr:cNvGraphicFramePr/>
      </xdr:nvGraphicFramePr>
      <xdr:xfrm>
        <a:off x="0" y="0"/>
        <a:ext cx="99536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0.81075</cdr:y>
    </cdr:from>
    <cdr:to>
      <cdr:x>0.52425</cdr:x>
      <cdr:y>0.84725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5534025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 = 295 g/kWh</a:t>
          </a:r>
        </a:p>
      </cdr:txBody>
    </cdr:sp>
  </cdr:relSizeAnchor>
  <cdr:relSizeAnchor xmlns:cdr="http://schemas.openxmlformats.org/drawingml/2006/chartDrawing">
    <cdr:from>
      <cdr:x>0.37875</cdr:x>
      <cdr:y>0.6455</cdr:y>
    </cdr:from>
    <cdr:to>
      <cdr:x>0.386</cdr:x>
      <cdr:y>0.65475</cdr:y>
    </cdr:to>
    <cdr:sp>
      <cdr:nvSpPr>
        <cdr:cNvPr id="2" name="AutoShape 2"/>
        <cdr:cNvSpPr>
          <a:spLocks/>
        </cdr:cNvSpPr>
      </cdr:nvSpPr>
      <cdr:spPr>
        <a:xfrm>
          <a:off x="3695700" y="4400550"/>
          <a:ext cx="66675" cy="66675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829425"/>
    <xdr:graphicFrame>
      <xdr:nvGraphicFramePr>
        <xdr:cNvPr id="1" name="Shape 1025"/>
        <xdr:cNvGraphicFramePr/>
      </xdr:nvGraphicFramePr>
      <xdr:xfrm>
        <a:off x="0" y="0"/>
        <a:ext cx="97821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0.7425</cdr:y>
    </cdr:from>
    <cdr:to>
      <cdr:x>0.789</cdr:x>
      <cdr:y>0.79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0" y="4524375"/>
          <a:ext cx="238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0.7885</cdr:x>
      <cdr:y>0.28175</cdr:y>
    </cdr:from>
    <cdr:to>
      <cdr:x>0.80625</cdr:x>
      <cdr:y>0.32125</cdr:y>
    </cdr:to>
    <cdr:sp>
      <cdr:nvSpPr>
        <cdr:cNvPr id="2" name="TextBox 2"/>
        <cdr:cNvSpPr txBox="1">
          <a:spLocks noChangeArrowheads="1"/>
        </cdr:cNvSpPr>
      </cdr:nvSpPr>
      <cdr:spPr>
        <a:xfrm>
          <a:off x="7277100" y="1714500"/>
          <a:ext cx="161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l</a:t>
          </a:r>
        </a:p>
      </cdr:txBody>
    </cdr:sp>
  </cdr:relSizeAnchor>
  <cdr:relSizeAnchor xmlns:cdr="http://schemas.openxmlformats.org/drawingml/2006/chartDrawing">
    <cdr:from>
      <cdr:x>0.73725</cdr:x>
      <cdr:y>0.4915</cdr:y>
    </cdr:from>
    <cdr:to>
      <cdr:x>0.77175</cdr:x>
      <cdr:y>0.539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3000375"/>
          <a:ext cx="314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7" sqref="A7"/>
    </sheetView>
  </sheetViews>
  <sheetFormatPr defaultColWidth="11.5546875" defaultRowHeight="15"/>
  <cols>
    <col min="1" max="1" width="13.21484375" style="0" customWidth="1"/>
    <col min="2" max="2" width="6.4453125" style="0" bestFit="1" customWidth="1"/>
    <col min="3" max="5" width="6.3359375" style="0" bestFit="1" customWidth="1"/>
    <col min="6" max="6" width="5.99609375" style="0" customWidth="1"/>
    <col min="7" max="7" width="5.5546875" style="0" customWidth="1"/>
    <col min="8" max="8" width="6.10546875" style="0" customWidth="1"/>
    <col min="9" max="9" width="5.4453125" style="0" customWidth="1"/>
    <col min="10" max="10" width="6.10546875" style="0" customWidth="1"/>
    <col min="11" max="11" width="5.4453125" style="0" customWidth="1"/>
    <col min="12" max="12" width="6.10546875" style="0" customWidth="1"/>
    <col min="13" max="16" width="5.3359375" style="0" customWidth="1"/>
    <col min="17" max="18" width="5.4453125" style="0" bestFit="1" customWidth="1"/>
  </cols>
  <sheetData>
    <row r="1" ht="18">
      <c r="A1" s="1" t="s">
        <v>37</v>
      </c>
    </row>
    <row r="3" spans="1:5" ht="15">
      <c r="A3" s="3" t="s">
        <v>1</v>
      </c>
      <c r="E3" s="3" t="s">
        <v>2</v>
      </c>
    </row>
    <row r="4" spans="1:9" ht="15.75">
      <c r="A4" s="4" t="s">
        <v>27</v>
      </c>
      <c r="B4" s="4"/>
      <c r="C4" s="4"/>
      <c r="E4" s="4" t="s">
        <v>3</v>
      </c>
      <c r="I4" s="4" t="s">
        <v>28</v>
      </c>
    </row>
    <row r="5" spans="1:9" ht="15">
      <c r="A5" s="4" t="s">
        <v>4</v>
      </c>
      <c r="B5" s="4"/>
      <c r="C5" s="4"/>
      <c r="E5" s="4" t="s">
        <v>5</v>
      </c>
      <c r="I5" s="4" t="s">
        <v>29</v>
      </c>
    </row>
    <row r="6" spans="1:5" ht="15">
      <c r="A6" s="4" t="s">
        <v>30</v>
      </c>
      <c r="B6" s="4"/>
      <c r="C6" s="4"/>
      <c r="E6" s="4" t="s">
        <v>31</v>
      </c>
    </row>
    <row r="7" spans="1:5" ht="15">
      <c r="A7" s="4" t="s">
        <v>38</v>
      </c>
      <c r="B7" s="4"/>
      <c r="C7" s="4"/>
      <c r="E7" s="4" t="s">
        <v>7</v>
      </c>
    </row>
    <row r="9" spans="1:18" ht="15">
      <c r="A9" s="5" t="s">
        <v>8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f aca="true" t="shared" si="0" ref="J9:R9">I9+1</f>
        <v>9</v>
      </c>
      <c r="K9" s="6">
        <f t="shared" si="0"/>
        <v>10</v>
      </c>
      <c r="L9" s="6">
        <f t="shared" si="0"/>
        <v>11</v>
      </c>
      <c r="M9" s="6">
        <f t="shared" si="0"/>
        <v>12</v>
      </c>
      <c r="N9" s="6">
        <f t="shared" si="0"/>
        <v>13</v>
      </c>
      <c r="O9" s="6">
        <f t="shared" si="0"/>
        <v>14</v>
      </c>
      <c r="P9" s="6">
        <f t="shared" si="0"/>
        <v>15</v>
      </c>
      <c r="Q9" s="6">
        <f t="shared" si="0"/>
        <v>16</v>
      </c>
      <c r="R9" s="6">
        <f t="shared" si="0"/>
        <v>17</v>
      </c>
    </row>
    <row r="10" spans="1:18" ht="15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8" t="s">
        <v>10</v>
      </c>
      <c r="B11" s="9">
        <v>57</v>
      </c>
      <c r="C11" s="9">
        <v>53</v>
      </c>
      <c r="D11" s="9">
        <v>50</v>
      </c>
      <c r="E11" s="9">
        <v>46</v>
      </c>
      <c r="F11" s="9">
        <v>42.5</v>
      </c>
      <c r="G11" s="9">
        <v>39</v>
      </c>
      <c r="H11" s="9">
        <v>35.5</v>
      </c>
      <c r="I11" s="9">
        <v>33</v>
      </c>
      <c r="J11" s="9">
        <v>30</v>
      </c>
      <c r="K11" s="9">
        <v>27.5</v>
      </c>
      <c r="L11" s="9">
        <v>25</v>
      </c>
      <c r="M11" s="9">
        <v>21.5</v>
      </c>
      <c r="N11" s="9">
        <v>19</v>
      </c>
      <c r="O11" s="9">
        <v>16.5</v>
      </c>
      <c r="P11" s="9">
        <v>14.5</v>
      </c>
      <c r="Q11" s="9">
        <v>12</v>
      </c>
      <c r="R11" s="9">
        <v>10</v>
      </c>
    </row>
    <row r="12" spans="1:18" ht="15">
      <c r="A12" s="8" t="s">
        <v>11</v>
      </c>
      <c r="B12" s="10">
        <v>1701</v>
      </c>
      <c r="C12" s="25">
        <v>1820</v>
      </c>
      <c r="D12" s="10">
        <v>1967</v>
      </c>
      <c r="E12" s="10">
        <v>2027</v>
      </c>
      <c r="F12" s="10">
        <v>2100</v>
      </c>
      <c r="G12" s="10">
        <v>2288</v>
      </c>
      <c r="H12" s="10">
        <v>2422</v>
      </c>
      <c r="I12" s="10">
        <v>2515</v>
      </c>
      <c r="J12" s="10">
        <v>2686</v>
      </c>
      <c r="K12" s="10">
        <v>2772</v>
      </c>
      <c r="L12" s="10">
        <v>2763</v>
      </c>
      <c r="M12" s="10">
        <v>2983</v>
      </c>
      <c r="N12" s="10">
        <v>3299</v>
      </c>
      <c r="O12" s="10">
        <v>3281</v>
      </c>
      <c r="P12" s="10">
        <v>3354</v>
      </c>
      <c r="Q12" s="10">
        <v>3519</v>
      </c>
      <c r="R12" s="10">
        <v>3614</v>
      </c>
    </row>
    <row r="13" spans="1:18" ht="15">
      <c r="A13" s="8" t="s">
        <v>12</v>
      </c>
      <c r="B13" s="9">
        <v>57</v>
      </c>
      <c r="C13" s="9">
        <v>54</v>
      </c>
      <c r="D13" s="9">
        <v>53.3</v>
      </c>
      <c r="E13" s="9">
        <v>50.1</v>
      </c>
      <c r="F13" s="9">
        <v>48.1</v>
      </c>
      <c r="G13" s="9">
        <v>48.2</v>
      </c>
      <c r="H13" s="9">
        <v>47.2</v>
      </c>
      <c r="I13" s="9">
        <v>47</v>
      </c>
      <c r="J13" s="9">
        <v>46.6</v>
      </c>
      <c r="K13" s="9">
        <v>45.2</v>
      </c>
      <c r="L13" s="9">
        <v>42.8</v>
      </c>
      <c r="M13" s="9">
        <v>44.2</v>
      </c>
      <c r="N13" s="9">
        <v>46.6</v>
      </c>
      <c r="O13" s="9">
        <v>44</v>
      </c>
      <c r="P13" s="9">
        <v>43.3</v>
      </c>
      <c r="Q13" s="9">
        <v>43.6</v>
      </c>
      <c r="R13" s="9">
        <v>43</v>
      </c>
    </row>
    <row r="14" spans="1:18" ht="15">
      <c r="A14" s="8"/>
      <c r="B14" s="9">
        <v>28.3</v>
      </c>
      <c r="C14" s="9">
        <v>30</v>
      </c>
      <c r="D14" s="9">
        <v>31.2</v>
      </c>
      <c r="E14" s="9">
        <v>32.3</v>
      </c>
      <c r="F14" s="9">
        <v>33</v>
      </c>
      <c r="G14" s="9">
        <v>33.7</v>
      </c>
      <c r="H14" s="9">
        <v>34.4</v>
      </c>
      <c r="I14" s="9">
        <v>34.7</v>
      </c>
      <c r="J14" s="9">
        <v>34.7</v>
      </c>
      <c r="K14" s="9">
        <v>35.2</v>
      </c>
      <c r="L14" s="9">
        <v>35.3</v>
      </c>
      <c r="M14" s="9">
        <v>34.3</v>
      </c>
      <c r="N14" s="9">
        <v>34.4</v>
      </c>
      <c r="O14" s="9">
        <v>34.9</v>
      </c>
      <c r="P14" s="9">
        <v>35.1</v>
      </c>
      <c r="Q14" s="9">
        <v>35.1</v>
      </c>
      <c r="R14" s="9">
        <v>35.4</v>
      </c>
    </row>
    <row r="15" spans="1:18" ht="15.75">
      <c r="A15" s="12" t="s">
        <v>32</v>
      </c>
      <c r="B15" s="9">
        <v>26</v>
      </c>
      <c r="C15" s="9">
        <v>25.6</v>
      </c>
      <c r="D15" s="9">
        <v>26</v>
      </c>
      <c r="E15" s="9">
        <v>26</v>
      </c>
      <c r="F15" s="9">
        <v>26</v>
      </c>
      <c r="G15" s="9">
        <v>26.1</v>
      </c>
      <c r="H15" s="9">
        <v>26.2</v>
      </c>
      <c r="I15" s="9">
        <v>26.2</v>
      </c>
      <c r="J15" s="9">
        <v>26.3</v>
      </c>
      <c r="K15" s="9">
        <v>26.5</v>
      </c>
      <c r="L15" s="9">
        <v>26.6</v>
      </c>
      <c r="M15" s="9">
        <v>26.6</v>
      </c>
      <c r="N15" s="9">
        <v>26.8</v>
      </c>
      <c r="O15" s="9">
        <v>26.9</v>
      </c>
      <c r="P15" s="9">
        <v>26.9</v>
      </c>
      <c r="Q15" s="9">
        <v>27</v>
      </c>
      <c r="R15" s="9">
        <v>27</v>
      </c>
    </row>
    <row r="16" spans="1:18" ht="15.75">
      <c r="A16" s="12" t="s">
        <v>13</v>
      </c>
      <c r="B16" s="10">
        <v>463</v>
      </c>
      <c r="C16" s="10">
        <v>535</v>
      </c>
      <c r="D16" s="10">
        <v>570</v>
      </c>
      <c r="E16" s="10">
        <v>580</v>
      </c>
      <c r="F16" s="10">
        <v>585</v>
      </c>
      <c r="G16" s="10">
        <v>592</v>
      </c>
      <c r="H16" s="10">
        <v>597</v>
      </c>
      <c r="I16" s="10">
        <v>600</v>
      </c>
      <c r="J16" s="10">
        <v>602</v>
      </c>
      <c r="K16" s="10">
        <v>600</v>
      </c>
      <c r="L16" s="10">
        <v>595</v>
      </c>
      <c r="M16" s="10">
        <v>589</v>
      </c>
      <c r="N16" s="10">
        <v>585</v>
      </c>
      <c r="O16" s="10">
        <v>589</v>
      </c>
      <c r="P16" s="10">
        <v>594</v>
      </c>
      <c r="Q16" s="10">
        <v>587</v>
      </c>
      <c r="R16" s="10">
        <v>583</v>
      </c>
    </row>
    <row r="17" spans="1:18" ht="15.75">
      <c r="A17" s="12" t="s">
        <v>14</v>
      </c>
      <c r="B17" s="9">
        <v>26</v>
      </c>
      <c r="C17" s="9">
        <v>26</v>
      </c>
      <c r="D17" s="9">
        <v>26</v>
      </c>
      <c r="E17" s="9">
        <v>26</v>
      </c>
      <c r="F17" s="9">
        <v>26.5</v>
      </c>
      <c r="G17" s="9">
        <v>26.5</v>
      </c>
      <c r="H17" s="9">
        <v>26.5</v>
      </c>
      <c r="I17" s="9">
        <v>26.5</v>
      </c>
      <c r="J17" s="9">
        <v>26.5</v>
      </c>
      <c r="K17" s="9">
        <v>27</v>
      </c>
      <c r="L17" s="9">
        <v>27</v>
      </c>
      <c r="M17" s="9">
        <v>27</v>
      </c>
      <c r="N17" s="9">
        <v>27.5</v>
      </c>
      <c r="O17" s="9">
        <v>27.5</v>
      </c>
      <c r="P17" s="9">
        <v>27.5</v>
      </c>
      <c r="Q17" s="9">
        <v>27.5</v>
      </c>
      <c r="R17" s="9">
        <v>27.5</v>
      </c>
    </row>
    <row r="18" spans="1:18" ht="15.75">
      <c r="A18" s="12" t="s">
        <v>33</v>
      </c>
      <c r="B18" s="9">
        <v>81</v>
      </c>
      <c r="C18" s="9">
        <v>85</v>
      </c>
      <c r="D18" s="9">
        <v>89</v>
      </c>
      <c r="E18" s="9">
        <v>92</v>
      </c>
      <c r="F18" s="9">
        <v>95</v>
      </c>
      <c r="G18" s="9">
        <v>98</v>
      </c>
      <c r="H18" s="9">
        <v>100</v>
      </c>
      <c r="I18" s="9">
        <v>101</v>
      </c>
      <c r="J18" s="9">
        <v>102</v>
      </c>
      <c r="K18" s="9">
        <v>103</v>
      </c>
      <c r="L18" s="9">
        <v>105</v>
      </c>
      <c r="M18" s="9">
        <v>106</v>
      </c>
      <c r="N18" s="9">
        <v>107</v>
      </c>
      <c r="O18" s="9">
        <v>109</v>
      </c>
      <c r="P18" s="9">
        <v>111</v>
      </c>
      <c r="Q18" s="9">
        <v>114</v>
      </c>
      <c r="R18" s="9">
        <v>116</v>
      </c>
    </row>
    <row r="19" spans="1:18" ht="15.75">
      <c r="A19" s="12" t="s">
        <v>15</v>
      </c>
      <c r="B19" s="10">
        <v>87</v>
      </c>
      <c r="C19" s="10">
        <v>91</v>
      </c>
      <c r="D19" s="10">
        <v>92</v>
      </c>
      <c r="E19" s="10">
        <v>89</v>
      </c>
      <c r="F19" s="10">
        <v>88</v>
      </c>
      <c r="G19" s="10">
        <v>87</v>
      </c>
      <c r="H19" s="10">
        <v>87</v>
      </c>
      <c r="I19" s="10">
        <v>86</v>
      </c>
      <c r="J19" s="10">
        <v>86</v>
      </c>
      <c r="K19" s="10">
        <v>82</v>
      </c>
      <c r="L19" s="10">
        <v>79</v>
      </c>
      <c r="M19" s="10">
        <v>78</v>
      </c>
      <c r="N19" s="10">
        <v>76</v>
      </c>
      <c r="O19" s="10">
        <v>76</v>
      </c>
      <c r="P19" s="10">
        <v>79</v>
      </c>
      <c r="Q19" s="10">
        <v>78</v>
      </c>
      <c r="R19" s="10">
        <v>77</v>
      </c>
    </row>
    <row r="20" spans="1:18" ht="15.75">
      <c r="A20" s="13" t="s">
        <v>16</v>
      </c>
      <c r="B20" s="14">
        <v>592</v>
      </c>
      <c r="C20" s="14">
        <v>614</v>
      </c>
      <c r="D20" s="14">
        <v>631</v>
      </c>
      <c r="E20" s="14">
        <v>642</v>
      </c>
      <c r="F20" s="14">
        <v>652</v>
      </c>
      <c r="G20" s="14">
        <v>667</v>
      </c>
      <c r="H20" s="14">
        <v>682</v>
      </c>
      <c r="I20" s="14">
        <v>692</v>
      </c>
      <c r="J20" s="14">
        <v>702</v>
      </c>
      <c r="K20" s="14">
        <v>702</v>
      </c>
      <c r="L20" s="14">
        <v>702</v>
      </c>
      <c r="M20" s="14">
        <v>705</v>
      </c>
      <c r="N20" s="10">
        <v>715</v>
      </c>
      <c r="O20" s="10">
        <v>736</v>
      </c>
      <c r="P20" s="10">
        <v>733</v>
      </c>
      <c r="Q20" s="10">
        <v>736</v>
      </c>
      <c r="R20" s="10">
        <v>741</v>
      </c>
    </row>
    <row r="21" spans="1:18" ht="19.5">
      <c r="A21" s="15" t="s">
        <v>34</v>
      </c>
      <c r="B21" s="16">
        <v>1.18</v>
      </c>
      <c r="C21" s="16">
        <v>1.18</v>
      </c>
      <c r="D21" s="16">
        <v>1.18</v>
      </c>
      <c r="E21" s="16">
        <v>1.18</v>
      </c>
      <c r="F21" s="16">
        <v>1.18</v>
      </c>
      <c r="G21" s="16">
        <v>1.18</v>
      </c>
      <c r="H21" s="16">
        <v>1.18</v>
      </c>
      <c r="I21" s="16">
        <v>1.18</v>
      </c>
      <c r="J21" s="16">
        <v>1.18</v>
      </c>
      <c r="K21" s="16">
        <v>1.18</v>
      </c>
      <c r="L21" s="16">
        <v>1.18</v>
      </c>
      <c r="M21" s="16">
        <v>1.18</v>
      </c>
      <c r="N21" s="16">
        <v>1.18</v>
      </c>
      <c r="O21" s="16">
        <v>1.18</v>
      </c>
      <c r="P21" s="16">
        <v>1.18</v>
      </c>
      <c r="Q21" s="16">
        <v>1.18</v>
      </c>
      <c r="R21" s="16">
        <v>1.18</v>
      </c>
    </row>
    <row r="22" spans="1:14" ht="15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3" ht="15">
      <c r="A23" s="20" t="s">
        <v>17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8" ht="15">
      <c r="A24" s="8" t="s">
        <v>18</v>
      </c>
      <c r="B24" s="23">
        <f aca="true" t="shared" si="1" ref="B24:R24">B12/B13</f>
        <v>29.842105263157894</v>
      </c>
      <c r="C24" s="23">
        <f t="shared" si="1"/>
        <v>33.7037037037037</v>
      </c>
      <c r="D24" s="23">
        <f t="shared" si="1"/>
        <v>36.90431519699813</v>
      </c>
      <c r="E24" s="23">
        <f t="shared" si="1"/>
        <v>40.45908183632734</v>
      </c>
      <c r="F24" s="23">
        <f t="shared" si="1"/>
        <v>43.65904365904366</v>
      </c>
      <c r="G24" s="23">
        <f t="shared" si="1"/>
        <v>47.46887966804979</v>
      </c>
      <c r="H24" s="23">
        <f t="shared" si="1"/>
        <v>51.313559322033896</v>
      </c>
      <c r="I24" s="23">
        <f t="shared" si="1"/>
        <v>53.51063829787234</v>
      </c>
      <c r="J24" s="23">
        <f t="shared" si="1"/>
        <v>57.63948497854077</v>
      </c>
      <c r="K24" s="23">
        <f t="shared" si="1"/>
        <v>61.32743362831858</v>
      </c>
      <c r="L24" s="23">
        <f t="shared" si="1"/>
        <v>64.55607476635514</v>
      </c>
      <c r="M24" s="23">
        <f t="shared" si="1"/>
        <v>67.48868778280543</v>
      </c>
      <c r="N24" s="9">
        <f t="shared" si="1"/>
        <v>70.79399141630901</v>
      </c>
      <c r="O24" s="9">
        <f t="shared" si="1"/>
        <v>74.56818181818181</v>
      </c>
      <c r="P24" s="9">
        <f t="shared" si="1"/>
        <v>77.45958429561202</v>
      </c>
      <c r="Q24" s="9">
        <f t="shared" si="1"/>
        <v>80.71100917431193</v>
      </c>
      <c r="R24" s="9">
        <f t="shared" si="1"/>
        <v>84.04651162790698</v>
      </c>
    </row>
    <row r="25" spans="1:18" ht="15.75">
      <c r="A25" s="12" t="s">
        <v>19</v>
      </c>
      <c r="B25" s="9">
        <f aca="true" t="shared" si="2" ref="B25:R25">B15+273.15</f>
        <v>299.15</v>
      </c>
      <c r="C25" s="9">
        <f t="shared" si="2"/>
        <v>298.75</v>
      </c>
      <c r="D25" s="9">
        <f t="shared" si="2"/>
        <v>299.15</v>
      </c>
      <c r="E25" s="9">
        <f t="shared" si="2"/>
        <v>299.15</v>
      </c>
      <c r="F25" s="9">
        <f t="shared" si="2"/>
        <v>299.15</v>
      </c>
      <c r="G25" s="9">
        <f t="shared" si="2"/>
        <v>299.25</v>
      </c>
      <c r="H25" s="9">
        <f t="shared" si="2"/>
        <v>299.34999999999997</v>
      </c>
      <c r="I25" s="9">
        <f t="shared" si="2"/>
        <v>299.34999999999997</v>
      </c>
      <c r="J25" s="9">
        <f t="shared" si="2"/>
        <v>299.45</v>
      </c>
      <c r="K25" s="9">
        <f t="shared" si="2"/>
        <v>299.65</v>
      </c>
      <c r="L25" s="9">
        <f t="shared" si="2"/>
        <v>299.75</v>
      </c>
      <c r="M25" s="9">
        <f t="shared" si="2"/>
        <v>299.75</v>
      </c>
      <c r="N25" s="9">
        <f t="shared" si="2"/>
        <v>299.95</v>
      </c>
      <c r="O25" s="9">
        <f t="shared" si="2"/>
        <v>300.04999999999995</v>
      </c>
      <c r="P25" s="9">
        <f t="shared" si="2"/>
        <v>300.04999999999995</v>
      </c>
      <c r="Q25" s="9">
        <f t="shared" si="2"/>
        <v>300.15</v>
      </c>
      <c r="R25" s="9">
        <f t="shared" si="2"/>
        <v>300.15</v>
      </c>
    </row>
    <row r="26" spans="1:18" ht="15">
      <c r="A26" s="8" t="s">
        <v>20</v>
      </c>
      <c r="B26" s="9">
        <f aca="true" t="shared" si="3" ref="B26:R26">B11*0.7024*B24*PI()/500</f>
        <v>7.507039220956764</v>
      </c>
      <c r="C26" s="9">
        <f t="shared" si="3"/>
        <v>7.883478163754322</v>
      </c>
      <c r="D26" s="9">
        <f t="shared" si="3"/>
        <v>8.14350798372768</v>
      </c>
      <c r="E26" s="9">
        <f t="shared" si="3"/>
        <v>8.213688449561202</v>
      </c>
      <c r="F26" s="9">
        <f t="shared" si="3"/>
        <v>8.188936805797143</v>
      </c>
      <c r="G26" s="9">
        <f t="shared" si="3"/>
        <v>8.170299186522131</v>
      </c>
      <c r="H26" s="9">
        <f t="shared" si="3"/>
        <v>8.039422713173252</v>
      </c>
      <c r="I26" s="9">
        <f t="shared" si="3"/>
        <v>7.793247027947348</v>
      </c>
      <c r="J26" s="9">
        <f t="shared" si="3"/>
        <v>7.631426356431283</v>
      </c>
      <c r="K26" s="9">
        <f t="shared" si="3"/>
        <v>7.443065763157722</v>
      </c>
      <c r="L26" s="9">
        <f t="shared" si="3"/>
        <v>7.122648224897786</v>
      </c>
      <c r="M26" s="9">
        <f t="shared" si="3"/>
        <v>6.403741835604443</v>
      </c>
      <c r="N26" s="9">
        <f t="shared" si="3"/>
        <v>5.936279913718904</v>
      </c>
      <c r="O26" s="9">
        <f t="shared" si="3"/>
        <v>5.430025503518329</v>
      </c>
      <c r="P26" s="9">
        <f t="shared" si="3"/>
        <v>4.956870071439981</v>
      </c>
      <c r="Q26" s="9">
        <f t="shared" si="3"/>
        <v>4.274431826698842</v>
      </c>
      <c r="R26" s="9">
        <f t="shared" si="3"/>
        <v>3.709232564228668</v>
      </c>
    </row>
    <row r="27" spans="1:18" ht="15">
      <c r="A27" s="8" t="s">
        <v>21</v>
      </c>
      <c r="B27" s="9">
        <f aca="true" t="shared" si="4" ref="B27:R27">B11*0.7024</f>
        <v>40.0368</v>
      </c>
      <c r="C27" s="9">
        <f t="shared" si="4"/>
        <v>37.2272</v>
      </c>
      <c r="D27" s="9">
        <f t="shared" si="4"/>
        <v>35.120000000000005</v>
      </c>
      <c r="E27" s="9">
        <f t="shared" si="4"/>
        <v>32.3104</v>
      </c>
      <c r="F27" s="9">
        <f t="shared" si="4"/>
        <v>29.852</v>
      </c>
      <c r="G27" s="9">
        <f t="shared" si="4"/>
        <v>27.3936</v>
      </c>
      <c r="H27" s="9">
        <f t="shared" si="4"/>
        <v>24.935200000000002</v>
      </c>
      <c r="I27" s="9">
        <f t="shared" si="4"/>
        <v>23.1792</v>
      </c>
      <c r="J27" s="9">
        <f t="shared" si="4"/>
        <v>21.072</v>
      </c>
      <c r="K27" s="9">
        <f t="shared" si="4"/>
        <v>19.316</v>
      </c>
      <c r="L27" s="9">
        <f t="shared" si="4"/>
        <v>17.560000000000002</v>
      </c>
      <c r="M27" s="9">
        <f t="shared" si="4"/>
        <v>15.101600000000001</v>
      </c>
      <c r="N27" s="9">
        <f t="shared" si="4"/>
        <v>13.345600000000001</v>
      </c>
      <c r="O27" s="9">
        <f t="shared" si="4"/>
        <v>11.5896</v>
      </c>
      <c r="P27" s="9">
        <f t="shared" si="4"/>
        <v>10.184800000000001</v>
      </c>
      <c r="Q27" s="9">
        <f t="shared" si="4"/>
        <v>8.4288</v>
      </c>
      <c r="R27" s="9">
        <f t="shared" si="4"/>
        <v>7.024</v>
      </c>
    </row>
    <row r="28" spans="1:18" s="28" customFormat="1" ht="15.75" customHeight="1">
      <c r="A28" s="26" t="s">
        <v>39</v>
      </c>
      <c r="B28" s="27">
        <f aca="true" t="shared" si="5" ref="B28:R28">1.04*B11</f>
        <v>59.28</v>
      </c>
      <c r="C28" s="27">
        <f t="shared" si="5"/>
        <v>55.120000000000005</v>
      </c>
      <c r="D28" s="27">
        <f t="shared" si="5"/>
        <v>52</v>
      </c>
      <c r="E28" s="27">
        <f t="shared" si="5"/>
        <v>47.84</v>
      </c>
      <c r="F28" s="27">
        <f t="shared" si="5"/>
        <v>44.2</v>
      </c>
      <c r="G28" s="27">
        <f t="shared" si="5"/>
        <v>40.56</v>
      </c>
      <c r="H28" s="27">
        <f t="shared" si="5"/>
        <v>36.92</v>
      </c>
      <c r="I28" s="27">
        <f t="shared" si="5"/>
        <v>34.32</v>
      </c>
      <c r="J28" s="27">
        <f t="shared" si="5"/>
        <v>31.200000000000003</v>
      </c>
      <c r="K28" s="27">
        <f t="shared" si="5"/>
        <v>28.6</v>
      </c>
      <c r="L28" s="27">
        <f t="shared" si="5"/>
        <v>26</v>
      </c>
      <c r="M28" s="27">
        <f t="shared" si="5"/>
        <v>22.36</v>
      </c>
      <c r="N28" s="27">
        <f t="shared" si="5"/>
        <v>19.76</v>
      </c>
      <c r="O28" s="27">
        <f t="shared" si="5"/>
        <v>17.16</v>
      </c>
      <c r="P28" s="27">
        <f t="shared" si="5"/>
        <v>15.08</v>
      </c>
      <c r="Q28" s="27">
        <f t="shared" si="5"/>
        <v>12.48</v>
      </c>
      <c r="R28" s="27">
        <f t="shared" si="5"/>
        <v>10.4</v>
      </c>
    </row>
    <row r="29" spans="1:18" ht="15">
      <c r="A29" s="8" t="s">
        <v>22</v>
      </c>
      <c r="B29" s="16">
        <f aca="true" t="shared" si="6" ref="B29:R29">(3.6*50*0.747)/B13</f>
        <v>2.358947368421053</v>
      </c>
      <c r="C29" s="16">
        <f t="shared" si="6"/>
        <v>2.49</v>
      </c>
      <c r="D29" s="16">
        <f t="shared" si="6"/>
        <v>2.5227016885553475</v>
      </c>
      <c r="E29" s="16">
        <f t="shared" si="6"/>
        <v>2.6838323353293414</v>
      </c>
      <c r="F29" s="16">
        <f t="shared" si="6"/>
        <v>2.7954261954261956</v>
      </c>
      <c r="G29" s="16">
        <f t="shared" si="6"/>
        <v>2.7896265560165974</v>
      </c>
      <c r="H29" s="16">
        <f t="shared" si="6"/>
        <v>2.848728813559322</v>
      </c>
      <c r="I29" s="16">
        <f t="shared" si="6"/>
        <v>2.8608510638297875</v>
      </c>
      <c r="J29" s="16">
        <f t="shared" si="6"/>
        <v>2.8854077253218886</v>
      </c>
      <c r="K29" s="16">
        <f t="shared" si="6"/>
        <v>2.974778761061947</v>
      </c>
      <c r="L29" s="16">
        <f t="shared" si="6"/>
        <v>3.1415887850467294</v>
      </c>
      <c r="M29" s="16">
        <f t="shared" si="6"/>
        <v>3.0420814479638008</v>
      </c>
      <c r="N29" s="16">
        <f t="shared" si="6"/>
        <v>2.8854077253218886</v>
      </c>
      <c r="O29" s="16">
        <f t="shared" si="6"/>
        <v>3.055909090909091</v>
      </c>
      <c r="P29" s="16">
        <f t="shared" si="6"/>
        <v>3.1053117782909934</v>
      </c>
      <c r="Q29" s="16">
        <f t="shared" si="6"/>
        <v>3.0839449541284405</v>
      </c>
      <c r="R29" s="16">
        <f t="shared" si="6"/>
        <v>3.1269767441860465</v>
      </c>
    </row>
    <row r="30" spans="1:18" ht="15">
      <c r="A30" s="8" t="s">
        <v>23</v>
      </c>
      <c r="B30" s="10">
        <f aca="true" t="shared" si="7" ref="B30:R30">(B29/B26)*1000</f>
        <v>314.2313898981345</v>
      </c>
      <c r="C30" s="10">
        <f t="shared" si="7"/>
        <v>315.850434069598</v>
      </c>
      <c r="D30" s="10">
        <f t="shared" si="7"/>
        <v>309.7807104255559</v>
      </c>
      <c r="E30" s="10">
        <f t="shared" si="7"/>
        <v>326.75117297305314</v>
      </c>
      <c r="F30" s="10">
        <f t="shared" si="7"/>
        <v>341.3661946258087</v>
      </c>
      <c r="G30" s="10">
        <f t="shared" si="7"/>
        <v>341.4350554773336</v>
      </c>
      <c r="H30" s="10">
        <f t="shared" si="7"/>
        <v>354.34494679468054</v>
      </c>
      <c r="I30" s="10">
        <f t="shared" si="7"/>
        <v>367.09359443765806</v>
      </c>
      <c r="J30" s="10">
        <f t="shared" si="7"/>
        <v>378.0954687311173</v>
      </c>
      <c r="K30" s="10">
        <f t="shared" si="7"/>
        <v>399.67116450680084</v>
      </c>
      <c r="L30" s="10">
        <f t="shared" si="7"/>
        <v>441.0703274752577</v>
      </c>
      <c r="M30" s="10">
        <f t="shared" si="7"/>
        <v>475.0474841209244</v>
      </c>
      <c r="N30" s="10">
        <f t="shared" si="7"/>
        <v>486.0632866475236</v>
      </c>
      <c r="O30" s="10">
        <f t="shared" si="7"/>
        <v>562.7798780924778</v>
      </c>
      <c r="P30" s="10">
        <f t="shared" si="7"/>
        <v>626.4662445325894</v>
      </c>
      <c r="Q30" s="10">
        <f t="shared" si="7"/>
        <v>721.486522457929</v>
      </c>
      <c r="R30" s="10">
        <f t="shared" si="7"/>
        <v>843.0252592792868</v>
      </c>
    </row>
    <row r="31" spans="1:18" ht="15" customHeight="1">
      <c r="A31" s="8" t="s">
        <v>36</v>
      </c>
      <c r="B31" s="9">
        <f aca="true" t="shared" si="8" ref="B31:R31">(50*0.747*4*1000)/(0.845*2*B12)</f>
        <v>51.97082120159043</v>
      </c>
      <c r="C31" s="9">
        <f t="shared" si="8"/>
        <v>48.572729046101834</v>
      </c>
      <c r="D31" s="9">
        <f t="shared" si="8"/>
        <v>44.94273861916895</v>
      </c>
      <c r="E31" s="9">
        <f t="shared" si="8"/>
        <v>43.6124158184042</v>
      </c>
      <c r="F31" s="9">
        <f t="shared" si="8"/>
        <v>42.09636517328825</v>
      </c>
      <c r="G31" s="9">
        <f t="shared" si="8"/>
        <v>38.63739810485373</v>
      </c>
      <c r="H31" s="9">
        <f t="shared" si="8"/>
        <v>36.49973858955629</v>
      </c>
      <c r="I31" s="9">
        <f t="shared" si="8"/>
        <v>35.150046466761566</v>
      </c>
      <c r="J31" s="9">
        <f t="shared" si="8"/>
        <v>32.91227359043385</v>
      </c>
      <c r="K31" s="9">
        <f t="shared" si="8"/>
        <v>31.891185737339583</v>
      </c>
      <c r="L31" s="9">
        <f t="shared" si="8"/>
        <v>31.995065821174563</v>
      </c>
      <c r="M31" s="9">
        <f t="shared" si="8"/>
        <v>29.635389495107386</v>
      </c>
      <c r="N31" s="9">
        <f t="shared" si="8"/>
        <v>26.79671623640659</v>
      </c>
      <c r="O31" s="9">
        <f t="shared" si="8"/>
        <v>26.943726566261912</v>
      </c>
      <c r="P31" s="9">
        <f t="shared" si="8"/>
        <v>26.357294831218045</v>
      </c>
      <c r="Q31" s="9">
        <f t="shared" si="8"/>
        <v>25.121445542456758</v>
      </c>
      <c r="R31" s="9">
        <f t="shared" si="8"/>
        <v>24.461086569979337</v>
      </c>
    </row>
    <row r="32" spans="1:18" ht="15.75">
      <c r="A32" s="12" t="s">
        <v>24</v>
      </c>
      <c r="B32" s="9">
        <f aca="true" t="shared" si="9" ref="B32:R32">(100*B11*B12*2*0.7024*PI())/(50*0.747*4.2*10000)</f>
        <v>27.277442187450472</v>
      </c>
      <c r="C32" s="9">
        <f t="shared" si="9"/>
        <v>27.1376184638703</v>
      </c>
      <c r="D32" s="9">
        <f t="shared" si="9"/>
        <v>27.669342483118843</v>
      </c>
      <c r="E32" s="9">
        <f t="shared" si="9"/>
        <v>26.232280953848168</v>
      </c>
      <c r="F32" s="9">
        <f t="shared" si="9"/>
        <v>25.10918979784806</v>
      </c>
      <c r="G32" s="9">
        <f t="shared" si="9"/>
        <v>25.104125759569506</v>
      </c>
      <c r="H32" s="9">
        <f t="shared" si="9"/>
        <v>24.18950417937002</v>
      </c>
      <c r="I32" s="9">
        <f t="shared" si="9"/>
        <v>23.349436496049293</v>
      </c>
      <c r="J32" s="9">
        <f t="shared" si="9"/>
        <v>22.67001136034282</v>
      </c>
      <c r="K32" s="9">
        <f t="shared" si="9"/>
        <v>21.446202109691402</v>
      </c>
      <c r="L32" s="9">
        <f t="shared" si="9"/>
        <v>19.43324689396476</v>
      </c>
      <c r="M32" s="9">
        <f t="shared" si="9"/>
        <v>18.04330905423066</v>
      </c>
      <c r="N32" s="9">
        <f t="shared" si="9"/>
        <v>17.63438796323714</v>
      </c>
      <c r="O32" s="9">
        <f t="shared" si="9"/>
        <v>15.230517125951838</v>
      </c>
      <c r="P32" s="9">
        <f t="shared" si="9"/>
        <v>13.682187422282855</v>
      </c>
      <c r="Q32" s="9">
        <f t="shared" si="9"/>
        <v>11.88023380149611</v>
      </c>
      <c r="R32" s="9">
        <f t="shared" si="9"/>
        <v>10.167463521503965</v>
      </c>
    </row>
    <row r="33" spans="1:18" ht="15.75">
      <c r="A33" s="12" t="s">
        <v>25</v>
      </c>
      <c r="B33" s="9">
        <f aca="true" t="shared" si="10" ref="B33:R33">(4*50*B13*B14)/(0.845*3.6*B21*B12)</f>
        <v>52.83792526054346</v>
      </c>
      <c r="C33" s="9">
        <f t="shared" si="10"/>
        <v>49.5943731326341</v>
      </c>
      <c r="D33" s="9">
        <f t="shared" si="10"/>
        <v>47.104914708509625</v>
      </c>
      <c r="E33" s="9">
        <f t="shared" si="10"/>
        <v>44.48107536852762</v>
      </c>
      <c r="F33" s="9">
        <f t="shared" si="10"/>
        <v>42.11419465656754</v>
      </c>
      <c r="G33" s="9">
        <f t="shared" si="10"/>
        <v>39.55575676065096</v>
      </c>
      <c r="H33" s="9">
        <f t="shared" si="10"/>
        <v>37.352104937698535</v>
      </c>
      <c r="I33" s="9">
        <f t="shared" si="10"/>
        <v>36.13084527856652</v>
      </c>
      <c r="J33" s="9">
        <f t="shared" si="10"/>
        <v>33.54271110884426</v>
      </c>
      <c r="K33" s="9">
        <f t="shared" si="10"/>
        <v>31.979866834277964</v>
      </c>
      <c r="L33" s="9">
        <f t="shared" si="10"/>
        <v>30.466766781667403</v>
      </c>
      <c r="M33" s="9">
        <f t="shared" si="10"/>
        <v>28.317304748153006</v>
      </c>
      <c r="N33" s="9">
        <f t="shared" si="10"/>
        <v>27.073900117487664</v>
      </c>
      <c r="O33" s="9">
        <f t="shared" si="10"/>
        <v>26.07718161733676</v>
      </c>
      <c r="P33" s="9">
        <f t="shared" si="10"/>
        <v>25.24763675122973</v>
      </c>
      <c r="Q33" s="9">
        <f t="shared" si="10"/>
        <v>24.230541374760893</v>
      </c>
      <c r="R33" s="9">
        <f t="shared" si="10"/>
        <v>23.46779836031039</v>
      </c>
    </row>
    <row r="34" spans="1:18" ht="15.75">
      <c r="A34" s="12" t="s">
        <v>26</v>
      </c>
      <c r="B34" s="16">
        <f aca="true" t="shared" si="11" ref="B34:R34">(B14*B13)/(3.6*50*0.747*14.5)</f>
        <v>0.8273707858252936</v>
      </c>
      <c r="C34" s="16">
        <f t="shared" si="11"/>
        <v>0.8309098462816784</v>
      </c>
      <c r="D34" s="16">
        <f t="shared" si="11"/>
        <v>0.8529443444275183</v>
      </c>
      <c r="E34" s="16">
        <f t="shared" si="11"/>
        <v>0.8300020003385187</v>
      </c>
      <c r="F34" s="16">
        <f t="shared" si="11"/>
        <v>0.814137777162289</v>
      </c>
      <c r="G34" s="16">
        <f t="shared" si="11"/>
        <v>0.8331358640180133</v>
      </c>
      <c r="H34" s="16">
        <f t="shared" si="11"/>
        <v>0.8327973451917504</v>
      </c>
      <c r="I34" s="16">
        <f t="shared" si="11"/>
        <v>0.8365005359881416</v>
      </c>
      <c r="J34" s="16">
        <f t="shared" si="11"/>
        <v>0.8293813824903702</v>
      </c>
      <c r="K34" s="16">
        <f t="shared" si="11"/>
        <v>0.8160560505111122</v>
      </c>
      <c r="L34" s="16">
        <f t="shared" si="11"/>
        <v>0.7749208840470436</v>
      </c>
      <c r="M34" s="16">
        <f t="shared" si="11"/>
        <v>0.7775982602183958</v>
      </c>
      <c r="N34" s="16">
        <f t="shared" si="11"/>
        <v>0.8222109382613467</v>
      </c>
      <c r="O34" s="16">
        <f t="shared" si="11"/>
        <v>0.7876204691050279</v>
      </c>
      <c r="P34" s="16">
        <f t="shared" si="11"/>
        <v>0.7795319207865946</v>
      </c>
      <c r="Q34" s="16">
        <f t="shared" si="11"/>
        <v>0.7849328347874256</v>
      </c>
      <c r="R34" s="16">
        <f t="shared" si="11"/>
        <v>0.780747511117266</v>
      </c>
    </row>
    <row r="35" spans="2:15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20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8"/>
      <c r="T36" s="18"/>
    </row>
  </sheetData>
  <printOptions/>
  <pageMargins left="0.7874015748031497" right="0.1968503937007874" top="0.3937007874015748" bottom="0.1968503937007874" header="0.31496062992125984" footer="0.11811023622047245"/>
  <pageSetup horizontalDpi="300" verticalDpi="300" orientation="landscape" paperSize="9" scale="99" r:id="rId3"/>
  <rowBreaks count="1" manualBreakCount="1">
    <brk id="34" max="255" man="1"/>
  </rowBreaks>
  <legacyDrawing r:id="rId2"/>
  <oleObjects>
    <oleObject progId="Equation.3" shapeId="27042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21" sqref="B21"/>
    </sheetView>
  </sheetViews>
  <sheetFormatPr defaultColWidth="11.5546875" defaultRowHeight="15"/>
  <cols>
    <col min="1" max="1" width="12.99609375" style="0" customWidth="1"/>
    <col min="2" max="2" width="13.21484375" style="0" customWidth="1"/>
    <col min="3" max="3" width="6.4453125" style="0" bestFit="1" customWidth="1"/>
    <col min="4" max="6" width="6.3359375" style="0" bestFit="1" customWidth="1"/>
    <col min="7" max="7" width="5.99609375" style="0" customWidth="1"/>
    <col min="8" max="8" width="5.5546875" style="0" customWidth="1"/>
    <col min="9" max="9" width="6.10546875" style="0" customWidth="1"/>
    <col min="10" max="10" width="5.4453125" style="0" customWidth="1"/>
    <col min="11" max="11" width="6.10546875" style="0" customWidth="1"/>
    <col min="12" max="12" width="5.4453125" style="0" customWidth="1"/>
    <col min="13" max="13" width="6.10546875" style="0" customWidth="1"/>
    <col min="14" max="17" width="5.3359375" style="0" customWidth="1"/>
  </cols>
  <sheetData>
    <row r="1" ht="18">
      <c r="B1" s="1" t="s">
        <v>0</v>
      </c>
    </row>
    <row r="2" ht="15">
      <c r="A2" s="2"/>
    </row>
    <row r="3" spans="1:6" ht="15">
      <c r="A3" s="2"/>
      <c r="B3" s="3" t="s">
        <v>1</v>
      </c>
      <c r="F3" s="3" t="s">
        <v>2</v>
      </c>
    </row>
    <row r="4" spans="1:10" ht="15.75">
      <c r="A4" s="2"/>
      <c r="B4" s="4" t="s">
        <v>27</v>
      </c>
      <c r="C4" s="4"/>
      <c r="D4" s="4"/>
      <c r="F4" s="4" t="s">
        <v>3</v>
      </c>
      <c r="J4" s="4" t="s">
        <v>28</v>
      </c>
    </row>
    <row r="5" spans="1:10" ht="15">
      <c r="A5" s="2"/>
      <c r="B5" s="4" t="s">
        <v>4</v>
      </c>
      <c r="C5" s="4"/>
      <c r="D5" s="4"/>
      <c r="F5" s="4" t="s">
        <v>5</v>
      </c>
      <c r="J5" s="4" t="s">
        <v>29</v>
      </c>
    </row>
    <row r="6" spans="1:6" ht="15">
      <c r="A6" s="2"/>
      <c r="B6" s="4" t="s">
        <v>30</v>
      </c>
      <c r="C6" s="4"/>
      <c r="D6" s="4"/>
      <c r="F6" s="4" t="s">
        <v>31</v>
      </c>
    </row>
    <row r="7" spans="1:6" ht="15">
      <c r="A7" s="2"/>
      <c r="B7" s="4" t="s">
        <v>6</v>
      </c>
      <c r="C7" s="4"/>
      <c r="D7" s="4"/>
      <c r="F7" s="4" t="s">
        <v>7</v>
      </c>
    </row>
    <row r="9" spans="2:17" ht="15">
      <c r="B9" s="5" t="s">
        <v>8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f aca="true" t="shared" si="0" ref="K9:Q9">J9+1</f>
        <v>9</v>
      </c>
      <c r="L9" s="6">
        <f t="shared" si="0"/>
        <v>10</v>
      </c>
      <c r="M9" s="6">
        <f t="shared" si="0"/>
        <v>11</v>
      </c>
      <c r="N9" s="6">
        <f t="shared" si="0"/>
        <v>12</v>
      </c>
      <c r="O9" s="6">
        <f t="shared" si="0"/>
        <v>13</v>
      </c>
      <c r="P9" s="6">
        <f t="shared" si="0"/>
        <v>14</v>
      </c>
      <c r="Q9" s="6">
        <f t="shared" si="0"/>
        <v>15</v>
      </c>
    </row>
    <row r="10" spans="2:17" ht="15">
      <c r="B10" s="7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15">
      <c r="B11" s="8" t="s">
        <v>10</v>
      </c>
      <c r="C11" s="9">
        <v>8</v>
      </c>
      <c r="D11" s="9">
        <v>10</v>
      </c>
      <c r="E11" s="9">
        <v>15</v>
      </c>
      <c r="F11" s="9">
        <v>20</v>
      </c>
      <c r="G11" s="9">
        <v>26.5</v>
      </c>
      <c r="H11" s="9">
        <v>35</v>
      </c>
      <c r="I11" s="9">
        <v>41.5</v>
      </c>
      <c r="J11" s="9">
        <v>45.5</v>
      </c>
      <c r="K11" s="9">
        <v>51</v>
      </c>
      <c r="L11" s="9">
        <v>57</v>
      </c>
      <c r="M11" s="9">
        <v>63</v>
      </c>
      <c r="N11" s="9">
        <v>68</v>
      </c>
      <c r="O11" s="9">
        <v>72.5</v>
      </c>
      <c r="P11" s="9">
        <v>76</v>
      </c>
      <c r="Q11" s="9"/>
    </row>
    <row r="12" spans="2:17" ht="15">
      <c r="B12" s="8" t="s">
        <v>11</v>
      </c>
      <c r="C12" s="10">
        <v>3385</v>
      </c>
      <c r="D12" s="11">
        <v>3815</v>
      </c>
      <c r="E12" s="10">
        <v>3365</v>
      </c>
      <c r="F12" s="10">
        <v>3121</v>
      </c>
      <c r="G12" s="10">
        <v>2761</v>
      </c>
      <c r="H12" s="10">
        <v>2419</v>
      </c>
      <c r="I12" s="10">
        <v>2217</v>
      </c>
      <c r="J12" s="10">
        <v>2067</v>
      </c>
      <c r="K12" s="10">
        <v>1897</v>
      </c>
      <c r="L12" s="10">
        <v>1753</v>
      </c>
      <c r="M12" s="10">
        <v>1646</v>
      </c>
      <c r="N12" s="10">
        <v>1501</v>
      </c>
      <c r="O12" s="10">
        <v>1379</v>
      </c>
      <c r="P12" s="10">
        <v>1183</v>
      </c>
      <c r="Q12" s="10"/>
    </row>
    <row r="13" spans="2:17" ht="15">
      <c r="B13" s="8" t="s">
        <v>12</v>
      </c>
      <c r="C13" s="9">
        <v>54</v>
      </c>
      <c r="D13" s="9">
        <v>62.9</v>
      </c>
      <c r="E13" s="9">
        <v>55.8</v>
      </c>
      <c r="F13" s="9">
        <v>51.4</v>
      </c>
      <c r="G13" s="9">
        <v>45.9</v>
      </c>
      <c r="H13" s="9">
        <v>39.9</v>
      </c>
      <c r="I13" s="9">
        <v>37</v>
      </c>
      <c r="J13" s="9">
        <v>34</v>
      </c>
      <c r="K13" s="9">
        <v>30.8</v>
      </c>
      <c r="L13" s="9">
        <v>28.8</v>
      </c>
      <c r="M13" s="9">
        <v>27.2</v>
      </c>
      <c r="N13" s="9">
        <v>25</v>
      </c>
      <c r="O13" s="9">
        <v>22.7</v>
      </c>
      <c r="P13" s="9">
        <v>19.4</v>
      </c>
      <c r="Q13" s="9"/>
    </row>
    <row r="14" spans="2:17" ht="15">
      <c r="B14" s="8"/>
      <c r="C14" s="9">
        <v>23</v>
      </c>
      <c r="D14" s="9">
        <v>23.3</v>
      </c>
      <c r="E14" s="9">
        <v>26.8</v>
      </c>
      <c r="F14" s="9">
        <v>30.4</v>
      </c>
      <c r="G14" s="9">
        <v>34.8</v>
      </c>
      <c r="H14" s="9">
        <v>41</v>
      </c>
      <c r="I14" s="9">
        <v>45.2</v>
      </c>
      <c r="J14" s="9">
        <v>48.6</v>
      </c>
      <c r="K14" s="9">
        <v>53.2</v>
      </c>
      <c r="L14" s="9">
        <v>57</v>
      </c>
      <c r="M14" s="9">
        <v>61.6</v>
      </c>
      <c r="N14" s="9">
        <v>65.1</v>
      </c>
      <c r="O14" s="9">
        <v>69</v>
      </c>
      <c r="P14" s="9">
        <v>73.4</v>
      </c>
      <c r="Q14" s="9"/>
    </row>
    <row r="15" spans="2:17" ht="15.75">
      <c r="B15" s="12" t="s">
        <v>32</v>
      </c>
      <c r="C15" s="9">
        <v>24.7</v>
      </c>
      <c r="D15" s="9">
        <v>25</v>
      </c>
      <c r="E15" s="9">
        <v>25.3</v>
      </c>
      <c r="F15" s="9">
        <v>26</v>
      </c>
      <c r="G15" s="9">
        <v>26</v>
      </c>
      <c r="H15" s="9">
        <v>26</v>
      </c>
      <c r="I15" s="9">
        <v>26</v>
      </c>
      <c r="J15" s="9">
        <v>26</v>
      </c>
      <c r="K15" s="9">
        <v>26</v>
      </c>
      <c r="L15" s="9">
        <v>26</v>
      </c>
      <c r="M15" s="9">
        <v>26</v>
      </c>
      <c r="N15" s="9">
        <v>26.1</v>
      </c>
      <c r="O15" s="9">
        <v>26.1</v>
      </c>
      <c r="P15" s="9">
        <v>26.1</v>
      </c>
      <c r="Q15" s="9"/>
    </row>
    <row r="16" spans="2:17" ht="15.75">
      <c r="B16" s="12" t="s">
        <v>13</v>
      </c>
      <c r="C16" s="10">
        <v>520</v>
      </c>
      <c r="D16" s="10">
        <v>512</v>
      </c>
      <c r="E16" s="10">
        <v>527</v>
      </c>
      <c r="F16" s="10">
        <v>559</v>
      </c>
      <c r="G16" s="10">
        <v>581</v>
      </c>
      <c r="H16" s="10">
        <v>610</v>
      </c>
      <c r="I16" s="10">
        <v>639</v>
      </c>
      <c r="J16" s="10">
        <v>656</v>
      </c>
      <c r="K16" s="10">
        <v>676</v>
      </c>
      <c r="L16" s="10">
        <v>689</v>
      </c>
      <c r="M16" s="10">
        <v>703</v>
      </c>
      <c r="N16" s="10">
        <v>709</v>
      </c>
      <c r="O16" s="10">
        <v>706</v>
      </c>
      <c r="P16" s="10">
        <v>684</v>
      </c>
      <c r="Q16" s="10"/>
    </row>
    <row r="17" spans="2:17" ht="15.75">
      <c r="B17" s="12" t="s">
        <v>14</v>
      </c>
      <c r="C17" s="9">
        <v>26</v>
      </c>
      <c r="D17" s="9">
        <v>26.5</v>
      </c>
      <c r="E17" s="9">
        <v>26.54</v>
      </c>
      <c r="F17" s="9">
        <v>27</v>
      </c>
      <c r="G17" s="9">
        <v>27</v>
      </c>
      <c r="H17" s="9">
        <v>27</v>
      </c>
      <c r="I17" s="9">
        <v>27.5</v>
      </c>
      <c r="J17" s="9">
        <v>27.5</v>
      </c>
      <c r="K17" s="9">
        <v>27.5</v>
      </c>
      <c r="L17" s="9">
        <v>27.5</v>
      </c>
      <c r="M17" s="9">
        <v>27.5</v>
      </c>
      <c r="N17" s="9">
        <v>27.5</v>
      </c>
      <c r="O17" s="9">
        <v>28</v>
      </c>
      <c r="P17" s="9">
        <v>28</v>
      </c>
      <c r="Q17" s="9"/>
    </row>
    <row r="18" spans="2:17" ht="15.75">
      <c r="B18" s="12" t="s">
        <v>33</v>
      </c>
      <c r="C18" s="9">
        <v>86</v>
      </c>
      <c r="D18" s="9">
        <v>94</v>
      </c>
      <c r="E18" s="9">
        <v>97</v>
      </c>
      <c r="F18" s="9">
        <v>99</v>
      </c>
      <c r="G18" s="9">
        <v>102</v>
      </c>
      <c r="H18" s="9">
        <v>104</v>
      </c>
      <c r="I18" s="9">
        <v>106</v>
      </c>
      <c r="J18" s="9">
        <v>107</v>
      </c>
      <c r="K18" s="9">
        <v>109</v>
      </c>
      <c r="L18" s="9">
        <v>111</v>
      </c>
      <c r="M18" s="9">
        <v>112</v>
      </c>
      <c r="N18" s="9">
        <v>114</v>
      </c>
      <c r="O18" s="9">
        <v>115</v>
      </c>
      <c r="P18" s="9">
        <v>117</v>
      </c>
      <c r="Q18" s="9"/>
    </row>
    <row r="19" spans="2:17" ht="15.75">
      <c r="B19" s="12" t="s">
        <v>15</v>
      </c>
      <c r="C19" s="10">
        <v>70</v>
      </c>
      <c r="D19" s="10">
        <v>72</v>
      </c>
      <c r="E19" s="10">
        <v>74</v>
      </c>
      <c r="F19" s="10">
        <v>77</v>
      </c>
      <c r="G19" s="10">
        <v>80</v>
      </c>
      <c r="H19" s="10">
        <v>84</v>
      </c>
      <c r="I19" s="10">
        <v>87</v>
      </c>
      <c r="J19" s="10">
        <v>88</v>
      </c>
      <c r="K19" s="10">
        <v>88</v>
      </c>
      <c r="L19" s="10">
        <v>89</v>
      </c>
      <c r="M19" s="10">
        <v>89</v>
      </c>
      <c r="N19" s="10">
        <v>89</v>
      </c>
      <c r="O19" s="10">
        <v>90</v>
      </c>
      <c r="P19" s="10">
        <v>90</v>
      </c>
      <c r="Q19" s="10"/>
    </row>
    <row r="20" spans="2:17" ht="15.75">
      <c r="B20" s="13" t="s">
        <v>16</v>
      </c>
      <c r="C20" s="14">
        <v>60</v>
      </c>
      <c r="D20" s="14">
        <v>675</v>
      </c>
      <c r="E20" s="14">
        <v>678</v>
      </c>
      <c r="F20" s="14">
        <v>695</v>
      </c>
      <c r="G20" s="14">
        <v>707</v>
      </c>
      <c r="H20" s="14">
        <v>719</v>
      </c>
      <c r="I20" s="14">
        <v>717</v>
      </c>
      <c r="J20" s="14">
        <v>725</v>
      </c>
      <c r="K20" s="14">
        <v>720</v>
      </c>
      <c r="L20" s="14">
        <v>715</v>
      </c>
      <c r="M20" s="14">
        <v>727</v>
      </c>
      <c r="N20" s="14">
        <v>726</v>
      </c>
      <c r="O20" s="10">
        <v>720</v>
      </c>
      <c r="P20" s="10">
        <v>681</v>
      </c>
      <c r="Q20" s="10"/>
    </row>
    <row r="21" spans="2:17" ht="19.5">
      <c r="B21" s="15" t="s">
        <v>34</v>
      </c>
      <c r="C21" s="16">
        <v>1.18</v>
      </c>
      <c r="D21" s="16">
        <v>1.18</v>
      </c>
      <c r="E21" s="16">
        <v>1.18</v>
      </c>
      <c r="F21" s="16">
        <v>1.18</v>
      </c>
      <c r="G21" s="16">
        <v>1.18</v>
      </c>
      <c r="H21" s="16">
        <v>1.18</v>
      </c>
      <c r="I21" s="16">
        <v>1.18</v>
      </c>
      <c r="J21" s="16">
        <v>1.18</v>
      </c>
      <c r="K21" s="16">
        <v>1.18</v>
      </c>
      <c r="L21" s="16">
        <v>1.18</v>
      </c>
      <c r="M21" s="16">
        <v>1.18</v>
      </c>
      <c r="N21" s="16">
        <v>1.18</v>
      </c>
      <c r="O21" s="16">
        <v>1.18</v>
      </c>
      <c r="P21" s="16">
        <v>1.18</v>
      </c>
      <c r="Q21" s="16"/>
    </row>
    <row r="22" spans="2:15" ht="15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4" ht="15">
      <c r="B23" s="20" t="s">
        <v>17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7" ht="15">
      <c r="B24" s="8" t="s">
        <v>18</v>
      </c>
      <c r="C24" s="23">
        <f>C12/C13</f>
        <v>62.68518518518518</v>
      </c>
      <c r="D24" s="23">
        <f aca="true" t="shared" si="1" ref="D24:N24">D12/D13</f>
        <v>60.651828298887125</v>
      </c>
      <c r="E24" s="23">
        <f t="shared" si="1"/>
        <v>60.30465949820789</v>
      </c>
      <c r="F24" s="23">
        <f t="shared" si="1"/>
        <v>60.719844357976655</v>
      </c>
      <c r="G24" s="23">
        <f t="shared" si="1"/>
        <v>60.152505446623096</v>
      </c>
      <c r="H24" s="23">
        <f t="shared" si="1"/>
        <v>60.626566416040106</v>
      </c>
      <c r="I24" s="23">
        <f t="shared" si="1"/>
        <v>59.91891891891892</v>
      </c>
      <c r="J24" s="23">
        <f t="shared" si="1"/>
        <v>60.794117647058826</v>
      </c>
      <c r="K24" s="23">
        <f t="shared" si="1"/>
        <v>61.590909090909086</v>
      </c>
      <c r="L24" s="23">
        <f t="shared" si="1"/>
        <v>60.86805555555556</v>
      </c>
      <c r="M24" s="23">
        <f t="shared" si="1"/>
        <v>60.51470588235294</v>
      </c>
      <c r="N24" s="23">
        <f t="shared" si="1"/>
        <v>60.04</v>
      </c>
      <c r="O24" s="9">
        <f>O12/O13</f>
        <v>60.7488986784141</v>
      </c>
      <c r="P24" s="9">
        <f>P12/P13</f>
        <v>60.979381443298976</v>
      </c>
      <c r="Q24" s="23"/>
    </row>
    <row r="25" spans="2:17" ht="15.75">
      <c r="B25" s="12" t="s">
        <v>19</v>
      </c>
      <c r="C25" s="9">
        <f>C15+273.15</f>
        <v>297.84999999999997</v>
      </c>
      <c r="D25" s="9">
        <f aca="true" t="shared" si="2" ref="D25:N25">D15+273.15</f>
        <v>298.15</v>
      </c>
      <c r="E25" s="9">
        <f t="shared" si="2"/>
        <v>298.45</v>
      </c>
      <c r="F25" s="9">
        <f t="shared" si="2"/>
        <v>299.15</v>
      </c>
      <c r="G25" s="9">
        <f t="shared" si="2"/>
        <v>299.15</v>
      </c>
      <c r="H25" s="9">
        <f t="shared" si="2"/>
        <v>299.15</v>
      </c>
      <c r="I25" s="9">
        <f t="shared" si="2"/>
        <v>299.15</v>
      </c>
      <c r="J25" s="9">
        <f t="shared" si="2"/>
        <v>299.15</v>
      </c>
      <c r="K25" s="9">
        <f t="shared" si="2"/>
        <v>299.15</v>
      </c>
      <c r="L25" s="9">
        <f t="shared" si="2"/>
        <v>299.15</v>
      </c>
      <c r="M25" s="9">
        <f t="shared" si="2"/>
        <v>299.15</v>
      </c>
      <c r="N25" s="9">
        <f t="shared" si="2"/>
        <v>299.25</v>
      </c>
      <c r="O25" s="9">
        <f>O15+273.15</f>
        <v>299.25</v>
      </c>
      <c r="P25" s="9">
        <f>P15+273.15</f>
        <v>299.25</v>
      </c>
      <c r="Q25" s="9"/>
    </row>
    <row r="26" spans="2:17" ht="15">
      <c r="B26" s="8" t="s">
        <v>20</v>
      </c>
      <c r="C26" s="9">
        <f>C11*0.7024*C24*PI()/500</f>
        <v>2.2131929159700086</v>
      </c>
      <c r="D26" s="9">
        <f aca="true" t="shared" si="3" ref="D26:N26">D11*0.7024*D24*PI()/500</f>
        <v>2.676752815182134</v>
      </c>
      <c r="E26" s="9">
        <f t="shared" si="3"/>
        <v>3.9921467730113704</v>
      </c>
      <c r="F26" s="9">
        <f t="shared" si="3"/>
        <v>5.359509148568148</v>
      </c>
      <c r="G26" s="9">
        <f t="shared" si="3"/>
        <v>7.0349978054704865</v>
      </c>
      <c r="H26" s="9">
        <f t="shared" si="3"/>
        <v>9.364732755496977</v>
      </c>
      <c r="I26" s="9">
        <f t="shared" si="3"/>
        <v>10.974290116207278</v>
      </c>
      <c r="J26" s="9">
        <f t="shared" si="3"/>
        <v>12.207797803578384</v>
      </c>
      <c r="K26" s="9">
        <f t="shared" si="3"/>
        <v>13.862806513928092</v>
      </c>
      <c r="L26" s="9">
        <f t="shared" si="3"/>
        <v>15.31188487975253</v>
      </c>
      <c r="M26" s="9">
        <f t="shared" si="3"/>
        <v>16.825417426055058</v>
      </c>
      <c r="N26" s="9">
        <f t="shared" si="3"/>
        <v>18.018306389291357</v>
      </c>
      <c r="O26" s="9">
        <f>O11*0.7024*O24*PI()/500</f>
        <v>19.437517027123327</v>
      </c>
      <c r="P26" s="9">
        <f>P11*0.7024*P24*PI()/500</f>
        <v>20.453186490596217</v>
      </c>
      <c r="Q26" s="9"/>
    </row>
    <row r="27" spans="2:17" ht="15">
      <c r="B27" s="8" t="s">
        <v>21</v>
      </c>
      <c r="C27" s="9">
        <f>C11*0.7024</f>
        <v>5.6192</v>
      </c>
      <c r="D27" s="9">
        <f aca="true" t="shared" si="4" ref="D27:N27">D11*0.7024</f>
        <v>7.024</v>
      </c>
      <c r="E27" s="9">
        <f t="shared" si="4"/>
        <v>10.536</v>
      </c>
      <c r="F27" s="9">
        <f t="shared" si="4"/>
        <v>14.048</v>
      </c>
      <c r="G27" s="9">
        <f t="shared" si="4"/>
        <v>18.6136</v>
      </c>
      <c r="H27" s="9">
        <f t="shared" si="4"/>
        <v>24.584</v>
      </c>
      <c r="I27" s="9">
        <f t="shared" si="4"/>
        <v>29.1496</v>
      </c>
      <c r="J27" s="9">
        <f t="shared" si="4"/>
        <v>31.959200000000003</v>
      </c>
      <c r="K27" s="9">
        <f t="shared" si="4"/>
        <v>35.8224</v>
      </c>
      <c r="L27" s="9">
        <f t="shared" si="4"/>
        <v>40.0368</v>
      </c>
      <c r="M27" s="9">
        <f t="shared" si="4"/>
        <v>44.251200000000004</v>
      </c>
      <c r="N27" s="9">
        <f t="shared" si="4"/>
        <v>47.763200000000005</v>
      </c>
      <c r="O27" s="9">
        <f>O11*0.7024</f>
        <v>50.924</v>
      </c>
      <c r="P27" s="9">
        <f>P11*0.7024</f>
        <v>53.382400000000004</v>
      </c>
      <c r="Q27" s="9"/>
    </row>
    <row r="28" spans="2:17" ht="20.25">
      <c r="B28" s="8" t="s">
        <v>35</v>
      </c>
      <c r="C28" s="9">
        <f aca="true" t="shared" si="5" ref="C28:P28">1.04*C11</f>
        <v>8.32</v>
      </c>
      <c r="D28" s="9">
        <f t="shared" si="5"/>
        <v>10.4</v>
      </c>
      <c r="E28" s="9">
        <f t="shared" si="5"/>
        <v>15.600000000000001</v>
      </c>
      <c r="F28" s="9">
        <f t="shared" si="5"/>
        <v>20.8</v>
      </c>
      <c r="G28" s="9">
        <f t="shared" si="5"/>
        <v>27.560000000000002</v>
      </c>
      <c r="H28" s="9">
        <f t="shared" si="5"/>
        <v>36.4</v>
      </c>
      <c r="I28" s="9">
        <f t="shared" si="5"/>
        <v>43.160000000000004</v>
      </c>
      <c r="J28" s="9">
        <f t="shared" si="5"/>
        <v>47.32</v>
      </c>
      <c r="K28" s="9">
        <f t="shared" si="5"/>
        <v>53.04</v>
      </c>
      <c r="L28" s="9">
        <f t="shared" si="5"/>
        <v>59.28</v>
      </c>
      <c r="M28" s="9">
        <f t="shared" si="5"/>
        <v>65.52</v>
      </c>
      <c r="N28" s="9">
        <f t="shared" si="5"/>
        <v>70.72</v>
      </c>
      <c r="O28" s="9">
        <f t="shared" si="5"/>
        <v>75.4</v>
      </c>
      <c r="P28" s="9">
        <f t="shared" si="5"/>
        <v>79.04</v>
      </c>
      <c r="Q28" s="9"/>
    </row>
    <row r="29" spans="2:17" ht="15">
      <c r="B29" s="8" t="s">
        <v>22</v>
      </c>
      <c r="C29" s="16">
        <f aca="true" t="shared" si="6" ref="C29:P29">(3.6*50*0.747)/C13</f>
        <v>2.49</v>
      </c>
      <c r="D29" s="16">
        <f t="shared" si="6"/>
        <v>2.1376788553259143</v>
      </c>
      <c r="E29" s="16">
        <f t="shared" si="6"/>
        <v>2.409677419354839</v>
      </c>
      <c r="F29" s="16">
        <f t="shared" si="6"/>
        <v>2.615953307392996</v>
      </c>
      <c r="G29" s="16">
        <f t="shared" si="6"/>
        <v>2.9294117647058826</v>
      </c>
      <c r="H29" s="16">
        <f t="shared" si="6"/>
        <v>3.3699248120300753</v>
      </c>
      <c r="I29" s="16">
        <f t="shared" si="6"/>
        <v>3.6340540540540545</v>
      </c>
      <c r="J29" s="16">
        <f t="shared" si="6"/>
        <v>3.9547058823529415</v>
      </c>
      <c r="K29" s="16">
        <f t="shared" si="6"/>
        <v>4.365584415584416</v>
      </c>
      <c r="L29" s="16">
        <f t="shared" si="6"/>
        <v>4.66875</v>
      </c>
      <c r="M29" s="16">
        <f t="shared" si="6"/>
        <v>4.9433823529411764</v>
      </c>
      <c r="N29" s="16">
        <f t="shared" si="6"/>
        <v>5.3784</v>
      </c>
      <c r="O29" s="16">
        <f t="shared" si="6"/>
        <v>5.923348017621146</v>
      </c>
      <c r="P29" s="16">
        <f t="shared" si="6"/>
        <v>6.9309278350515475</v>
      </c>
      <c r="Q29" s="16"/>
    </row>
    <row r="30" spans="2:17" ht="15">
      <c r="B30" s="8" t="s">
        <v>23</v>
      </c>
      <c r="C30" s="10">
        <f>(C29/C26)*1000</f>
        <v>1125.071376305518</v>
      </c>
      <c r="D30" s="10">
        <f aca="true" t="shared" si="7" ref="D30:N30">(D29/D26)*1000</f>
        <v>798.6089874273506</v>
      </c>
      <c r="E30" s="10">
        <f t="shared" si="7"/>
        <v>603.6044154601968</v>
      </c>
      <c r="F30" s="10">
        <f t="shared" si="7"/>
        <v>488.09568840681555</v>
      </c>
      <c r="G30" s="10">
        <f t="shared" si="7"/>
        <v>416.40549801279855</v>
      </c>
      <c r="H30" s="10">
        <f t="shared" si="7"/>
        <v>359.85274753857476</v>
      </c>
      <c r="I30" s="10">
        <f t="shared" si="7"/>
        <v>331.14251724465856</v>
      </c>
      <c r="J30" s="10">
        <f t="shared" si="7"/>
        <v>323.9491631483057</v>
      </c>
      <c r="K30" s="10">
        <f t="shared" si="7"/>
        <v>314.9134636769454</v>
      </c>
      <c r="L30" s="10">
        <f t="shared" si="7"/>
        <v>304.9102077676707</v>
      </c>
      <c r="M30" s="10">
        <f t="shared" si="7"/>
        <v>293.8044404940637</v>
      </c>
      <c r="N30" s="10">
        <f t="shared" si="7"/>
        <v>298.49642268246095</v>
      </c>
      <c r="O30" s="10">
        <f>(O29/O26)*1000</f>
        <v>304.73789472984845</v>
      </c>
      <c r="P30" s="10">
        <f>(P29/P26)*1000</f>
        <v>338.8678746090829</v>
      </c>
      <c r="Q30" s="10"/>
    </row>
    <row r="31" spans="2:17" ht="18">
      <c r="B31" s="8" t="s">
        <v>36</v>
      </c>
      <c r="C31" s="9">
        <f>(50*0.747*4*1000)/(0.845*2*C12)</f>
        <v>26.115913401449138</v>
      </c>
      <c r="D31" s="9">
        <f aca="true" t="shared" si="8" ref="D31:P31">(50*0.747*4*1000)/(0.845*2*D12)</f>
        <v>23.17231110456234</v>
      </c>
      <c r="E31" s="9">
        <f t="shared" si="8"/>
        <v>26.271134283478553</v>
      </c>
      <c r="F31" s="9">
        <f t="shared" si="8"/>
        <v>28.32501341361914</v>
      </c>
      <c r="G31" s="9">
        <f t="shared" si="8"/>
        <v>32.01824225422141</v>
      </c>
      <c r="H31" s="9">
        <f t="shared" si="8"/>
        <v>36.54500490446686</v>
      </c>
      <c r="I31" s="9">
        <f t="shared" si="8"/>
        <v>39.87477080013772</v>
      </c>
      <c r="J31" s="9">
        <f t="shared" si="8"/>
        <v>42.76844066952362</v>
      </c>
      <c r="K31" s="9">
        <f t="shared" si="8"/>
        <v>46.60114225825268</v>
      </c>
      <c r="L31" s="9">
        <f t="shared" si="8"/>
        <v>50.429188171081194</v>
      </c>
      <c r="M31" s="9">
        <f t="shared" si="8"/>
        <v>53.70739177637019</v>
      </c>
      <c r="N31" s="9">
        <f t="shared" si="8"/>
        <v>58.89564747761847</v>
      </c>
      <c r="O31" s="9">
        <f t="shared" si="8"/>
        <v>64.10613985779938</v>
      </c>
      <c r="P31" s="9">
        <f t="shared" si="8"/>
        <v>74.72727545554127</v>
      </c>
      <c r="Q31" s="9"/>
    </row>
    <row r="32" spans="2:17" ht="15.75">
      <c r="B32" s="12" t="s">
        <v>24</v>
      </c>
      <c r="C32" s="9">
        <f>(100*C11*C12*2*0.7024*PI())/(50*0.747*4.2*10000)</f>
        <v>7.618564254629978</v>
      </c>
      <c r="D32" s="9">
        <f aca="true" t="shared" si="9" ref="D32:P32">(100*D11*D12*2*0.7024*PI())/(50*0.747*4.2*10000)</f>
        <v>10.732947795942897</v>
      </c>
      <c r="E32" s="9">
        <f t="shared" si="9"/>
        <v>14.200407339455246</v>
      </c>
      <c r="F32" s="9">
        <f t="shared" si="9"/>
        <v>17.56095940819805</v>
      </c>
      <c r="G32" s="9">
        <f t="shared" si="9"/>
        <v>20.58433092822689</v>
      </c>
      <c r="H32" s="9">
        <f t="shared" si="9"/>
        <v>23.819266714115475</v>
      </c>
      <c r="I32" s="9">
        <f t="shared" si="9"/>
        <v>25.884409657657255</v>
      </c>
      <c r="J32" s="9">
        <f t="shared" si="9"/>
        <v>26.45917800227354</v>
      </c>
      <c r="K32" s="9">
        <f t="shared" si="9"/>
        <v>27.218361740867298</v>
      </c>
      <c r="L32" s="9">
        <f t="shared" si="9"/>
        <v>28.111320490652954</v>
      </c>
      <c r="M32" s="9">
        <f t="shared" si="9"/>
        <v>29.17392452277029</v>
      </c>
      <c r="N32" s="9">
        <f t="shared" si="9"/>
        <v>28.71534772310091</v>
      </c>
      <c r="O32" s="9">
        <f t="shared" si="9"/>
        <v>28.127215944138424</v>
      </c>
      <c r="P32" s="9">
        <f t="shared" si="9"/>
        <v>25.29430853047533</v>
      </c>
      <c r="Q32" s="9"/>
    </row>
    <row r="33" spans="2:17" ht="15.75">
      <c r="B33" s="12" t="s">
        <v>25</v>
      </c>
      <c r="C33" s="9">
        <f>(4*50*C13*C14)/(0.845*3.6*C21*C12)</f>
        <v>20.44333293286128</v>
      </c>
      <c r="D33" s="9">
        <f aca="true" t="shared" si="10" ref="D33:P33">(4*50*D13*D14)/(0.845*3.6*D21*D12)</f>
        <v>21.40428883488343</v>
      </c>
      <c r="E33" s="9">
        <f t="shared" si="10"/>
        <v>24.761257870707666</v>
      </c>
      <c r="F33" s="9">
        <f t="shared" si="10"/>
        <v>27.895343432477382</v>
      </c>
      <c r="G33" s="9">
        <f t="shared" si="10"/>
        <v>32.23400741541997</v>
      </c>
      <c r="H33" s="9">
        <f t="shared" si="10"/>
        <v>37.67989315908791</v>
      </c>
      <c r="I33" s="9">
        <f t="shared" si="10"/>
        <v>42.03037302137006</v>
      </c>
      <c r="J33" s="9">
        <f t="shared" si="10"/>
        <v>44.541361530441186</v>
      </c>
      <c r="K33" s="9">
        <f t="shared" si="10"/>
        <v>48.12644656383381</v>
      </c>
      <c r="L33" s="9">
        <f t="shared" si="10"/>
        <v>52.176411421988576</v>
      </c>
      <c r="M33" s="9">
        <f t="shared" si="10"/>
        <v>56.716387879921314</v>
      </c>
      <c r="N33" s="9">
        <f t="shared" si="10"/>
        <v>60.412816532813025</v>
      </c>
      <c r="O33" s="9">
        <f t="shared" si="10"/>
        <v>63.284807062065696</v>
      </c>
      <c r="P33" s="9">
        <f t="shared" si="10"/>
        <v>67.0659103190367</v>
      </c>
      <c r="Q33" s="9"/>
    </row>
    <row r="34" spans="2:17" ht="15.75">
      <c r="B34" s="12" t="s">
        <v>26</v>
      </c>
      <c r="C34" s="16">
        <f>(C14*C13)/(3.6*50*0.747*14.5)</f>
        <v>0.6370308821492868</v>
      </c>
      <c r="D34" s="16">
        <f aca="true" t="shared" si="11" ref="D34:P34">(D14*D13)/(3.6*50*0.747*14.5)</f>
        <v>0.7517015700092836</v>
      </c>
      <c r="E34" s="16">
        <f t="shared" si="11"/>
        <v>0.7670221114342427</v>
      </c>
      <c r="F34" s="16">
        <f t="shared" si="11"/>
        <v>0.8014484502505551</v>
      </c>
      <c r="G34" s="16">
        <f t="shared" si="11"/>
        <v>0.8192771084337348</v>
      </c>
      <c r="H34" s="16">
        <f t="shared" si="11"/>
        <v>0.8390650725507393</v>
      </c>
      <c r="I34" s="16">
        <f t="shared" si="11"/>
        <v>0.8577861894577031</v>
      </c>
      <c r="J34" s="16">
        <f t="shared" si="11"/>
        <v>0.847528043207312</v>
      </c>
      <c r="K34" s="16">
        <f t="shared" si="11"/>
        <v>0.8404294060020414</v>
      </c>
      <c r="L34" s="16">
        <f t="shared" si="11"/>
        <v>0.8419886442321008</v>
      </c>
      <c r="M34" s="16">
        <f t="shared" si="11"/>
        <v>0.8593864602727641</v>
      </c>
      <c r="N34" s="16">
        <f t="shared" si="11"/>
        <v>0.834756651125575</v>
      </c>
      <c r="O34" s="16">
        <f t="shared" si="11"/>
        <v>0.8033667235993783</v>
      </c>
      <c r="P34" s="16">
        <f t="shared" si="11"/>
        <v>0.730359496735345</v>
      </c>
      <c r="Q34" s="16"/>
    </row>
    <row r="35" spans="3:16" ht="1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printOptions/>
  <pageMargins left="0.3937007874015748" right="0.1968503937007874" top="0.3937007874015748" bottom="0.1968503937007874" header="0.31496062992125984" footer="0.11811023622047245"/>
  <pageSetup horizontalDpi="600" verticalDpi="600" orientation="landscape" paperSize="9" r:id="rId3"/>
  <rowBreaks count="1" manualBreakCount="1">
    <brk id="34" max="255" man="1"/>
  </rowBreaks>
  <legacyDrawing r:id="rId2"/>
  <oleObjects>
    <oleObject progId="Equation.3" shapeId="2886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Falk</dc:creator>
  <cp:keywords/>
  <dc:description/>
  <cp:lastModifiedBy>Ingo Falk</cp:lastModifiedBy>
  <dcterms:created xsi:type="dcterms:W3CDTF">2004-10-13T21:56:42Z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